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altion.fi\Yhteiset tiedostot\OAT\OH3570Oikeusapu\Pietarsaari\ICT\Romeo\Lowcode\2024\"/>
    </mc:Choice>
  </mc:AlternateContent>
  <xr:revisionPtr revIDLastSave="0" documentId="8_{0B14A91B-89A4-4141-9ECA-E747A9545352}" xr6:coauthVersionLast="47" xr6:coauthVersionMax="47" xr10:uidLastSave="{00000000-0000-0000-0000-000000000000}"/>
  <bookViews>
    <workbookView xWindow="-120" yWindow="-120" windowWidth="38640" windowHeight="21240" tabRatio="580" xr2:uid="{00000000-000D-0000-FFFF-FFFF00000000}"/>
  </bookViews>
  <sheets>
    <sheet name="Etusivu" sheetId="1" r:id="rId1"/>
    <sheet name="Laskelma" sheetId="2" r:id="rId2"/>
    <sheet name="Lähivanhemman perhe" sheetId="3" r:id="rId3"/>
    <sheet name="Elatusvelvollisen perhe" sheetId="4" r:id="rId4"/>
    <sheet name="Asumismenojen erittely" sheetId="5" r:id="rId5"/>
    <sheet name="Vakiot" sheetId="6" r:id="rId6"/>
    <sheet name="Muutoshistoria" sheetId="7" r:id="rId7"/>
  </sheets>
  <definedNames>
    <definedName name="Asumis_osuudet">Vakiot!$C$27:$G$34</definedName>
    <definedName name="Asumismenot">'Asumismenojen erittely'!$A$1:$H$52</definedName>
    <definedName name="Elatusvelvollisen_asumismenot">'Asumismenojen erittely'!$C$32</definedName>
    <definedName name="Elatusvelvollisen_asumismenot_back">'Elatusvelvollisen perhe'!$C$33</definedName>
    <definedName name="Elatusvelvollisen_tiedot">'Elatusvelvollisen perhe'!$A$1:$I$65</definedName>
    <definedName name="Lapsilisat">Vakiot!$C$46:$G$50</definedName>
    <definedName name="Lasten_kustannukset">Vakiot!$C$5:$E$8</definedName>
    <definedName name="Lasten_luonapito">Vakiot!$E$18:$I$23</definedName>
    <definedName name="Lähivanhemman_asumismenot">'Asumismenojen erittely'!$C$9</definedName>
    <definedName name="Lähivanhemman_asumismenot_back">'Lähivanhemman perhe'!$C$45</definedName>
    <definedName name="Lähivanhemman_tiedot">'Lähivanhemman perhe'!$A$1:$I$61</definedName>
    <definedName name="Muutoshistoria">Muutoshistoria!$B$2</definedName>
    <definedName name="Tulosta_lapset">"$#REF!.$A$1:$J$73"</definedName>
    <definedName name="Tulosta_lapset2">"$#REF!.$A$1:$K$27"</definedName>
    <definedName name="Tulosta_laskelma">Laskelma!$A$1:$F$47</definedName>
    <definedName name="Tulosta_vakiot">Vakiot!$A$1:$I$46</definedName>
    <definedName name="Tulosta_vanhemmat">"$#REF!.$A$1:$F$54"</definedName>
    <definedName name="_xlnm.Print_Area" localSheetId="3">'Elatusvelvollisen perhe'!$A$1:$I$40</definedName>
    <definedName name="_xlnm.Print_Area" localSheetId="2">'Lähivanhemman perhe'!$A$1:$I$52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3" l="1"/>
  <c r="F27" i="2" l="1"/>
  <c r="E14" i="3" l="1"/>
  <c r="E14" i="4"/>
  <c r="E4" i="5" l="1"/>
  <c r="E27" i="5"/>
  <c r="E33" i="4" s="1"/>
  <c r="E5" i="4"/>
  <c r="E7" i="4" s="1"/>
  <c r="E15" i="4"/>
  <c r="D18" i="4"/>
  <c r="D19" i="4"/>
  <c r="E19" i="4"/>
  <c r="E25" i="4"/>
  <c r="E30" i="4" s="1"/>
  <c r="E26" i="4"/>
  <c r="E27" i="4"/>
  <c r="E28" i="4"/>
  <c r="D6" i="2"/>
  <c r="F6" i="2"/>
  <c r="D15" i="2"/>
  <c r="F15" i="2"/>
  <c r="F28" i="2"/>
  <c r="E5" i="3"/>
  <c r="F5" i="2"/>
  <c r="E15" i="3"/>
  <c r="D24" i="3"/>
  <c r="E24" i="3"/>
  <c r="F24" i="2" s="1"/>
  <c r="D25" i="3"/>
  <c r="D26" i="3"/>
  <c r="E26" i="3"/>
  <c r="E32" i="3"/>
  <c r="F25" i="2" s="1"/>
  <c r="E45" i="3"/>
  <c r="G28" i="6"/>
  <c r="G29" i="6"/>
  <c r="G30" i="6"/>
  <c r="G31" i="6"/>
  <c r="G32" i="6"/>
  <c r="G33" i="6"/>
  <c r="G34" i="6"/>
  <c r="G46" i="6"/>
  <c r="G47" i="6" s="1"/>
  <c r="G48" i="6" s="1"/>
  <c r="G49" i="6" s="1"/>
  <c r="G50" i="6" s="1"/>
  <c r="F22" i="2" l="1"/>
  <c r="F10" i="2"/>
  <c r="F7" i="2"/>
  <c r="D28" i="3"/>
  <c r="D22" i="4"/>
  <c r="E34" i="4" s="1"/>
  <c r="E35" i="4" s="1"/>
  <c r="E37" i="4" s="1"/>
  <c r="E38" i="4" s="1"/>
  <c r="D9" i="2" s="1"/>
  <c r="D12" i="2" s="1"/>
  <c r="D5" i="2"/>
  <c r="D7" i="2" s="1"/>
  <c r="D13" i="2"/>
  <c r="E18" i="4"/>
  <c r="E22" i="4" s="1"/>
  <c r="D14" i="2" s="1"/>
  <c r="E7" i="3"/>
  <c r="E25" i="3" s="1"/>
  <c r="E46" i="3" l="1"/>
  <c r="E47" i="3" s="1"/>
  <c r="E49" i="3" s="1"/>
  <c r="F42" i="2" s="1"/>
  <c r="F14" i="2"/>
  <c r="E28" i="3"/>
  <c r="D16" i="2"/>
  <c r="D18" i="2" s="1"/>
  <c r="D42" i="2"/>
  <c r="F13" i="2"/>
  <c r="E50" i="3" l="1"/>
  <c r="F9" i="2" s="1"/>
  <c r="F11" i="2" s="1"/>
  <c r="F26" i="2" s="1"/>
  <c r="F29" i="2" s="1"/>
  <c r="D19" i="2"/>
  <c r="F12" i="2" l="1"/>
  <c r="F16" i="2" s="1"/>
  <c r="F18" i="2" s="1"/>
  <c r="D41" i="2"/>
  <c r="F19" i="2" l="1"/>
  <c r="F41" i="2" s="1"/>
  <c r="D20" i="2"/>
  <c r="D33" i="2" s="1"/>
  <c r="D34" i="2" s="1"/>
  <c r="D35" i="2" s="1"/>
  <c r="F20" i="2" l="1"/>
  <c r="F33" i="2" s="1"/>
  <c r="D36" i="2"/>
  <c r="F34" i="2"/>
  <c r="F43" i="2" s="1"/>
  <c r="F44" i="2" s="1"/>
  <c r="D37" i="2" l="1"/>
  <c r="D43" i="2"/>
  <c r="D4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Melin Martin</author>
  </authors>
  <commentList>
    <comment ref="C35" authorId="0" shapeId="0" xr:uid="{00000000-0006-0000-0100-000001000000}">
      <text>
        <r>
          <rPr>
            <b/>
            <sz val="9"/>
            <color indexed="81"/>
            <rFont val="Tahoma"/>
            <family val="2"/>
          </rPr>
          <t>Melin Martin:</t>
        </r>
        <r>
          <rPr>
            <sz val="9"/>
            <color indexed="81"/>
            <rFont val="Tahoma"/>
            <family val="2"/>
          </rPr>
          <t xml:space="preserve">
Tässä sivulla laskuri tarkistaa vielä pitääkö vähennys oli pienempi
vanhempien heikon elatuskyvyn takia.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Melin Martin (OAT)</author>
  </authors>
  <commentList>
    <comment ref="C4" authorId="0" shapeId="0" xr:uid="{00000000-0006-0000-0200-000001000000}">
      <text>
        <r>
          <rPr>
            <sz val="10"/>
            <rFont val="Arial"/>
            <family val="2"/>
          </rPr>
          <t>Tämä valinta vaikuttaa siihen otetaanko kaikki asumismenot huomioon sekä lapsilisäkorotuslaskentaan.</t>
        </r>
      </text>
    </comment>
    <comment ref="C6" authorId="0" shapeId="0" xr:uid="{00000000-0006-0000-0200-000002000000}">
      <text>
        <r>
          <rPr>
            <sz val="10"/>
            <rFont val="Arial"/>
            <family val="2"/>
          </rPr>
          <t xml:space="preserve">Mikäli halutaan jakaa asumiskustannukset ym lähivanhemman ja uuden puolison välillä toisella tavalla kuin tasan lähivanhemman osuus on annettava prosentteinä tässä.
</t>
        </r>
      </text>
    </comment>
    <comment ref="C12" authorId="0" shapeId="0" xr:uid="{00000000-0006-0000-0200-000003000000}">
      <text>
        <r>
          <rPr>
            <sz val="10"/>
            <rFont val="Arial"/>
            <family val="2"/>
          </rPr>
          <t>Ilmoita montako lähivanhemman lapsista on alle 17 vuotta. Mikäli lähivanhempi on yksinhuoltaja ohjelma laskee lapsilisäkorotukset seuraavalle riville.</t>
        </r>
      </text>
    </comment>
    <comment ref="C13" authorId="1" shapeId="0" xr:uid="{D2B307F0-5E5D-4461-BCF3-9E22D0402139}">
      <text>
        <r>
          <rPr>
            <b/>
            <sz val="9"/>
            <color indexed="81"/>
            <rFont val="Tahoma"/>
            <family val="2"/>
          </rPr>
          <t>Melin Martin (OAT):</t>
        </r>
        <r>
          <rPr>
            <sz val="9"/>
            <color indexed="81"/>
            <rFont val="Tahoma"/>
            <family val="2"/>
          </rPr>
          <t xml:space="preserve">
1.4.2024 alkaen tulee korotus voimaan. Huomioidaan laskennassa jos annetaan ko. lasten lukumäärä tässä.
</t>
        </r>
      </text>
    </comment>
    <comment ref="C14" authorId="0" shapeId="0" xr:uid="{00000000-0006-0000-0200-000004000000}">
      <text>
        <r>
          <rPr>
            <sz val="10"/>
            <rFont val="Arial"/>
            <family val="2"/>
          </rPr>
          <t>Taloudessa asuvien lähivanhemman 
lasten lapsilisien korotukset. Mikäli ei ole yksinhuoltaja kenttä jää tyhjäksi.</t>
        </r>
      </text>
    </comment>
    <comment ref="C18" authorId="0" shapeId="0" xr:uid="{00000000-0006-0000-0200-000005000000}">
      <text>
        <r>
          <rPr>
            <sz val="10"/>
            <rFont val="Arial"/>
            <family val="2"/>
          </rPr>
          <t>Ilmoita montako elatuksensaajista, jotka saavat lapsilisän.</t>
        </r>
      </text>
    </comment>
    <comment ref="C19" authorId="0" shapeId="0" xr:uid="{00000000-0006-0000-0200-000006000000}">
      <text>
        <r>
          <rPr>
            <sz val="10"/>
            <rFont val="Arial"/>
            <family val="2"/>
          </rPr>
          <t>Elias laske kaikki elatuksensaajien suhteellinen osuus lähivanhemmalle tulevista lapsilisistä.</t>
        </r>
      </text>
    </comment>
    <comment ref="C21" authorId="1" shapeId="0" xr:uid="{1F5E0027-8930-4AF5-A195-CADE393343E5}">
      <text>
        <r>
          <rPr>
            <b/>
            <sz val="9"/>
            <color indexed="81"/>
            <rFont val="Tahoma"/>
            <family val="2"/>
          </rPr>
          <t>Melin Martin (OAT):</t>
        </r>
        <r>
          <rPr>
            <sz val="9"/>
            <color indexed="81"/>
            <rFont val="Tahoma"/>
            <family val="2"/>
          </rPr>
          <t xml:space="preserve">
Lähivanhemman kanssa asuvien muiden lasten elatuspau, elatustuki tai perhe-eläke. Vähennetään vähennyksistä.</t>
        </r>
      </text>
    </comment>
    <comment ref="C26" authorId="0" shapeId="0" xr:uid="{00000000-0006-0000-0200-000007000000}">
      <text>
        <r>
          <rPr>
            <sz val="10"/>
            <rFont val="Arial"/>
            <family val="2"/>
          </rPr>
          <t>Lähivanhemman kanssa asuvia lapsia, jotka eivät ole yhteisiä uuden puolison eikä elatusvelvollisen kanssa.</t>
        </r>
      </text>
    </comment>
    <comment ref="C27" authorId="0" shapeId="0" xr:uid="{00000000-0006-0000-0200-000008000000}">
      <text>
        <r>
          <rPr>
            <sz val="10"/>
            <rFont val="Arial"/>
            <family val="2"/>
          </rPr>
          <t>Lähivanhemman mahdollisen uuden puolison samassa taloudessa asuvat lapset tai jommankumman puolison täysikäisiä lapsia. Lukumäärä otetaan huomioon ainoastaan laskennallisessa vuokramenossa.</t>
        </r>
      </text>
    </comment>
    <comment ref="C45" authorId="0" shapeId="0" xr:uid="{00000000-0006-0000-0200-000009000000}">
      <text>
        <r>
          <rPr>
            <sz val="10"/>
            <rFont val="Arial"/>
            <family val="2"/>
          </rPr>
          <t>Klikka nuolien päällä siirtyäksesi asumismenojen erittelysivulle.</t>
        </r>
      </text>
    </comment>
    <comment ref="C46" authorId="0" shapeId="0" xr:uid="{00000000-0006-0000-0200-00000A000000}">
      <text>
        <r>
          <rPr>
            <sz val="10"/>
            <rFont val="Arial"/>
            <family val="2"/>
          </rPr>
          <t>Laske laskennalliset vuokramenot taloudessa asuvien henkilöiden lukumäärän mukaan. Vuokrataso ilmoitetaan Vakiot-sivulla ja sitä voidaan muuttaa tapauskohtaisestikin.</t>
        </r>
      </text>
    </comment>
    <comment ref="C47" authorId="0" shapeId="0" xr:uid="{00000000-0006-0000-0200-00000B000000}">
      <text>
        <r>
          <rPr>
            <sz val="10"/>
            <rFont val="Arial"/>
            <family val="2"/>
          </rPr>
          <t>Ottaa oletusarvoksi todelliset asumismenot. Mikäli niitä ei ole ilmoitettu taikka määrä ylittää laskennallista vuokramenoa laskennallinen vuokrameno tulee oletusarvoksi.
Seuraavalle riville voi tarvittaessa syöttää se määrä joka halutaan käyttää laskennassa.</t>
        </r>
      </text>
    </comment>
    <comment ref="C48" authorId="0" shapeId="0" xr:uid="{00000000-0006-0000-0200-00000C000000}">
      <text>
        <r>
          <rPr>
            <sz val="10"/>
            <rFont val="Arial"/>
            <family val="2"/>
          </rPr>
          <t>Syötä tähän ne asumismenot jotka pitää ottaa huomioon mikäli olettamus on liian pieni</t>
        </r>
      </text>
    </comment>
    <comment ref="C50" authorId="0" shapeId="0" xr:uid="{00000000-0006-0000-0200-00000D000000}">
      <text>
        <r>
          <rPr>
            <sz val="10"/>
            <rFont val="Arial"/>
            <family val="2"/>
          </rPr>
          <t>Mikäli elatusvelvollisella on uusi puoliso jaetaan asumiskustannukset tasan tai sivun alussa annetun prosenttiluvun mukaan.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Melin Martin (OAT)</author>
  </authors>
  <commentList>
    <comment ref="C4" authorId="0" shapeId="0" xr:uid="{00000000-0006-0000-0300-000001000000}">
      <text>
        <r>
          <rPr>
            <sz val="10"/>
            <rFont val="Arial"/>
            <family val="2"/>
          </rPr>
          <t>Tämä valinta vaikuttaa siihen otetaanko kaikki asumismenot huomioon sekä lapsilisäkorotuslaskentaan.</t>
        </r>
      </text>
    </comment>
    <comment ref="C6" authorId="0" shapeId="0" xr:uid="{00000000-0006-0000-0300-000002000000}">
      <text>
        <r>
          <rPr>
            <sz val="10"/>
            <rFont val="Arial"/>
            <family val="2"/>
          </rPr>
          <t>Mikäli halutaan jakaa asumiskustannukset ym lähivanhemman ja uuden puolison välillä toisella tavalla kuin tasan lähivanhemman osuus on annettava prosentteinä tässä.
.</t>
        </r>
      </text>
    </comment>
    <comment ref="C12" authorId="0" shapeId="0" xr:uid="{00000000-0006-0000-0300-000003000000}">
      <text>
        <r>
          <rPr>
            <sz val="10"/>
            <rFont val="Arial"/>
            <family val="2"/>
          </rPr>
          <t>Ilmoita montako elatusvelvollisen lapsista on alle 17 vuotta. Mikäli elatusvelvollinen on yksinhuoltaja ohjelma laskee lapsilisäkorotukset seuraavalle riville.</t>
        </r>
      </text>
    </comment>
    <comment ref="C13" authorId="1" shapeId="0" xr:uid="{CC267BCA-E33C-4062-8893-820682E1A20A}">
      <text>
        <r>
          <rPr>
            <b/>
            <sz val="9"/>
            <color indexed="81"/>
            <rFont val="Tahoma"/>
            <family val="2"/>
          </rPr>
          <t>Melin Martin (OAT):</t>
        </r>
        <r>
          <rPr>
            <sz val="9"/>
            <color indexed="81"/>
            <rFont val="Tahoma"/>
            <family val="2"/>
          </rPr>
          <t xml:space="preserve">
1.4.2024 alkaen tulee korotus voimaan. Huomoidaan vain elatuksensaajien osalta kuten lapsilisät muuten.
</t>
        </r>
      </text>
    </comment>
    <comment ref="C14" authorId="0" shapeId="0" xr:uid="{00000000-0006-0000-0300-000004000000}">
      <text>
        <r>
          <rPr>
            <sz val="10"/>
            <rFont val="Arial"/>
            <family val="2"/>
          </rPr>
          <t>Taloudessa asuvien elatusvelvollisen
lasten lapsilisien korotukset. Mikäli ei ole yksinhuoltaja kenttä jää tyhjäksi.</t>
        </r>
      </text>
    </comment>
    <comment ref="C18" authorId="0" shapeId="0" xr:uid="{00000000-0006-0000-0300-000005000000}">
      <text>
        <r>
          <rPr>
            <sz val="10"/>
            <rFont val="Arial"/>
            <family val="2"/>
          </rPr>
          <t>Elatusvelvollisen ja mahdollisen uuden puolison yhteiset lapset.</t>
        </r>
      </text>
    </comment>
    <comment ref="C19" authorId="0" shapeId="0" xr:uid="{00000000-0006-0000-0300-000006000000}">
      <text>
        <r>
          <rPr>
            <sz val="10"/>
            <rFont val="Arial"/>
            <family val="2"/>
          </rPr>
          <t>Elatusvelvollisen kanssa asuvia lapsia, jotka eivät ole yhteisiä uuden puolison eikä lähivanhemman kanssa.</t>
        </r>
      </text>
    </comment>
    <comment ref="C20" authorId="0" shapeId="0" xr:uid="{00000000-0006-0000-0300-000007000000}">
      <text>
        <r>
          <rPr>
            <sz val="10"/>
            <rFont val="Arial"/>
            <family val="2"/>
          </rPr>
          <t>Elatusvelvollisen kanssa asuvien muiden lasten elatuspau, elatustuki tai perhe-eläke. Vähennetään vähennyksistä.</t>
        </r>
      </text>
    </comment>
    <comment ref="C21" authorId="0" shapeId="0" xr:uid="{00000000-0006-0000-0300-000008000000}">
      <text>
        <r>
          <rPr>
            <sz val="10"/>
            <rFont val="Arial"/>
            <family val="2"/>
          </rPr>
          <t>Elatusvelvollisen mahdollisen uuden puolison samassa taloudessa asuvat lapset tai jommankumman puolison täysikäisiä lapsia. Lukumäärä otetaan huomioon ainoastaan laskennallisessa vuokramenossa.</t>
        </r>
      </text>
    </comment>
    <comment ref="C23" authorId="0" shapeId="0" xr:uid="{00000000-0006-0000-0300-000009000000}">
      <text>
        <r>
          <rPr>
            <sz val="10"/>
            <rFont val="Arial"/>
            <family val="2"/>
          </rPr>
          <t>Elatusvelvollisen  muille kuin elatuksensaajille maksettava elatusapua.</t>
        </r>
      </text>
    </comment>
    <comment ref="C25" authorId="0" shapeId="0" xr:uid="{00000000-0006-0000-0300-00000A000000}">
      <text>
        <r>
          <rPr>
            <sz val="10"/>
            <rFont val="Arial"/>
            <family val="2"/>
          </rPr>
          <t>Oletaan että kaikki elatuksensaajat oleskelevat yhtä paljon elatusvelvollisen luona. Mikäli tapaamisjärjestelyt poikkeavat tästä luonapitovähennys ilmoitetaan seuraavalla rivillä.</t>
        </r>
      </text>
    </comment>
    <comment ref="C29" authorId="0" shapeId="0" xr:uid="{00000000-0006-0000-0300-00000B000000}">
      <text>
        <r>
          <rPr>
            <sz val="10"/>
            <rFont val="Arial"/>
            <family val="2"/>
          </rPr>
          <t>Mikäli luonapitovähennys ei voida laskea suoraan taulukosta niin määrä pitää ilmoittaa kokonaisuummana per kuukausi.</t>
        </r>
      </text>
    </comment>
    <comment ref="C33" authorId="0" shapeId="0" xr:uid="{00000000-0006-0000-0300-00000C000000}">
      <text>
        <r>
          <rPr>
            <sz val="10"/>
            <rFont val="Arial"/>
            <family val="2"/>
          </rPr>
          <t>Klikka nuolien päällä siirtyäksesi asumismenojen erittelysivulle.</t>
        </r>
      </text>
    </comment>
    <comment ref="C34" authorId="0" shapeId="0" xr:uid="{00000000-0006-0000-0300-00000D000000}">
      <text>
        <r>
          <rPr>
            <sz val="10"/>
            <rFont val="Arial"/>
            <family val="2"/>
          </rPr>
          <t>Laske laskennalliset vuokramenot taloudessa asuvien henkilöiden lukumäärän mukaan. Vuokrataso ilmoitetaan Vakiot-sivulla ja sitä voidaan muuttaa tapauskohtaisestikin.</t>
        </r>
      </text>
    </comment>
    <comment ref="C35" authorId="0" shapeId="0" xr:uid="{00000000-0006-0000-0300-00000E000000}">
      <text>
        <r>
          <rPr>
            <sz val="10"/>
            <rFont val="Arial"/>
            <family val="2"/>
          </rPr>
          <t>Ottaa oletusarvoksi todelliset asumismenot. Mikäli niitä ei ole ilmoitettu taikka määrä ylittää laskennallista vuokramenoa laskennallinen vuokrameno tulee oletusarvoksi.
Seuraavalle riville voi tarvittaessa syöttää se määrä joka halutaan käyttää laskennassa.</t>
        </r>
      </text>
    </comment>
    <comment ref="C36" authorId="0" shapeId="0" xr:uid="{00000000-0006-0000-0300-00000F000000}">
      <text>
        <r>
          <rPr>
            <sz val="10"/>
            <rFont val="Arial"/>
            <family val="2"/>
          </rPr>
          <t>Syötä tähän ne asumismenot jotka pitää ottaa huomioon mikäli olettamus on liian pieni</t>
        </r>
      </text>
    </comment>
    <comment ref="C38" authorId="0" shapeId="0" xr:uid="{00000000-0006-0000-0300-000010000000}">
      <text>
        <r>
          <rPr>
            <sz val="10"/>
            <rFont val="Arial"/>
            <family val="2"/>
          </rPr>
          <t>Mikäli elatusvelvollisella on uusi puoliso jaetaan asumiskustannukset oletusarvon tai annetun prosenttiluvun mukaan.</t>
        </r>
      </text>
    </comment>
  </commentList>
</comments>
</file>

<file path=xl/sharedStrings.xml><?xml version="1.0" encoding="utf-8"?>
<sst xmlns="http://schemas.openxmlformats.org/spreadsheetml/2006/main" count="202" uniqueCount="166">
  <si>
    <t>ELIAS</t>
  </si>
  <si>
    <t>ALOITA</t>
  </si>
  <si>
    <t>Elatusavun laskenta OM:n ohjeiden mukaan</t>
  </si>
  <si>
    <t xml:space="preserve">Versio 2.0    </t>
  </si>
  <si>
    <t>Laatinut julkinen oikeusavustaja Martin Melin</t>
  </si>
  <si>
    <t>Sähköposti etunimi.sukunimi (at) oikeus.fi</t>
  </si>
  <si>
    <t>Laskentamalli on vapaasti käytettävissä käyttäjän omalla</t>
  </si>
  <si>
    <t>vastuulla. Mikäli sitä muutetaan muutettu versio on laitettava</t>
  </si>
  <si>
    <t>vastaavalla tavalla vapaasti käyttöön. Oikeusministeriö</t>
  </si>
  <si>
    <t>ei ole vastuussa laskurin ylläpidosta eikä sisällöstä.</t>
  </si>
  <si>
    <t>Kaikki kommentit lähetettävä Martin Melinille.</t>
  </si>
  <si>
    <t>Luettelo muutoksista ja päivityksistä</t>
  </si>
  <si>
    <t>Yhteenveto – Elatusavun määrä</t>
  </si>
  <si>
    <t>Liite 1.</t>
  </si>
  <si>
    <t>Elatuskyky</t>
  </si>
  <si>
    <t>Elatusvelvollinen</t>
  </si>
  <si>
    <t>Lähivanhempi</t>
  </si>
  <si>
    <t>Erittelyyn ...</t>
  </si>
  <si>
    <r>
      <t>Tulot</t>
    </r>
    <r>
      <rPr>
        <sz val="8"/>
        <rFont val="Arial"/>
        <family val="2"/>
      </rPr>
      <t xml:space="preserve"> </t>
    </r>
    <r>
      <rPr>
        <sz val="9"/>
        <rFont val="Arial"/>
        <family val="2"/>
      </rPr>
      <t>(myös lapsilisäkorotus)</t>
    </r>
  </si>
  <si>
    <t>Ennakkopidätys</t>
  </si>
  <si>
    <t>Nettotulot</t>
  </si>
  <si>
    <t>Huomioitavat asumiskustannukset</t>
  </si>
  <si>
    <t>Perheen lasten lukumäärä</t>
  </si>
  <si>
    <t xml:space="preserve">Elatuksensaajien osuus </t>
  </si>
  <si>
    <t>Vanhemman osuus</t>
  </si>
  <si>
    <t>Omat elinkustannukset</t>
  </si>
  <si>
    <t>Muu elatusvastuu</t>
  </si>
  <si>
    <t>Muut kustannukset</t>
  </si>
  <si>
    <t>Kustannukset yhteensä</t>
  </si>
  <si>
    <t>Elatuskykyperuste</t>
  </si>
  <si>
    <t>Suhteellinen peruste</t>
  </si>
  <si>
    <t>Elatuksensaajien lukumäärä ja niiden nettokustannus</t>
  </si>
  <si>
    <t>Taulukkomenot</t>
  </si>
  <si>
    <t>Erityiskustannukset</t>
  </si>
  <si>
    <t>Osuus asumismenoista</t>
  </si>
  <si>
    <t>Lapsilisät</t>
  </si>
  <si>
    <t>Huomioitavat tulot</t>
  </si>
  <si>
    <t>Menot yhteensä</t>
  </si>
  <si>
    <t>Elatusvelvollisuuden jakaminen</t>
  </si>
  <si>
    <t>Osuus</t>
  </si>
  <si>
    <t>Euromääräinen osuus</t>
  </si>
  <si>
    <t>Luonapitovähennys yhteensä</t>
  </si>
  <si>
    <t>Elatusapu yhteensä</t>
  </si>
  <si>
    <t>Per lapsi keskimäärin</t>
  </si>
  <si>
    <t>Kohtuullisuusarvioinnin perusteet</t>
  </si>
  <si>
    <t>Ei huomioidut asumismenot</t>
  </si>
  <si>
    <t>Elatusvelvollisuus</t>
  </si>
  <si>
    <t>Erotus</t>
  </si>
  <si>
    <t>Huomautuksia</t>
  </si>
  <si>
    <t>Lähivanhemman perhe – Elatuslaskenta</t>
  </si>
  <si>
    <t>laskelmaan</t>
  </si>
  <si>
    <t>Liite 2.</t>
  </si>
  <si>
    <t>Perustiedot</t>
  </si>
  <si>
    <t>Yksinhuoltaja (Kyllä/Ei)</t>
  </si>
  <si>
    <t>Ei</t>
  </si>
  <si>
    <t>Osuus yhteisistä menoista (oletus)</t>
  </si>
  <si>
    <t>Poikkeava osuus %</t>
  </si>
  <si>
    <t xml:space="preserve">   </t>
  </si>
  <si>
    <t>Vanhemman tulot</t>
  </si>
  <si>
    <t>Bruttotulot</t>
  </si>
  <si>
    <t>Lapsilisää saavien määrä yhteensä</t>
  </si>
  <si>
    <t>Tulot yhteensä</t>
  </si>
  <si>
    <t>Lasten tulot</t>
  </si>
  <si>
    <t>Elatuksensaajista lapsilisää saavien määrä</t>
  </si>
  <si>
    <t>Elatuksensaajien osuus lapsilisistä</t>
  </si>
  <si>
    <t>Elatuksensaajien huomioitavat tulot</t>
  </si>
  <si>
    <t>Muiden elätettävien elatusapu tai elatustuki</t>
  </si>
  <si>
    <t xml:space="preserve"> </t>
  </si>
  <si>
    <t>Lapset taloudessa – lukumäärät, iät ja vakiomenot</t>
  </si>
  <si>
    <t>Elatuksensaajat</t>
  </si>
  <si>
    <t>Yhteisiä uuden puolison kanssa – osuus</t>
  </si>
  <si>
    <t>Lähivanhemman muut lapset</t>
  </si>
  <si>
    <t>Muut henkilöt esim. puolison lapset</t>
  </si>
  <si>
    <t>Yhteensä</t>
  </si>
  <si>
    <t>Elatusapu muualle asuvalle</t>
  </si>
  <si>
    <t>Elatuksen saajien erityismenot – erittely</t>
  </si>
  <si>
    <t>Erityismenot yhteensä</t>
  </si>
  <si>
    <t>Selitys ja määrä</t>
  </si>
  <si>
    <t>Asumismenot ja muut menot</t>
  </si>
  <si>
    <t>Todelliset asumismenot erittelyn mukaan</t>
  </si>
  <si>
    <t>&gt;&gt;&gt;</t>
  </si>
  <si>
    <t>Laskennallinen vuokrameno</t>
  </si>
  <si>
    <t>Asumismenot – olettamus</t>
  </si>
  <si>
    <t>Poikkeavat asumismenot</t>
  </si>
  <si>
    <t>Lähivanhemman osuus</t>
  </si>
  <si>
    <t>Lähivanhemman muut menot</t>
  </si>
  <si>
    <t>Kyllä</t>
  </si>
  <si>
    <t>Elatusvelvollisen perhe – Elatuslaskenta</t>
  </si>
  <si>
    <t>laskelmaan ...</t>
  </si>
  <si>
    <t>Liite 3.</t>
  </si>
  <si>
    <t>Yksin/Yksinhuoltaja (Kyllä/Ei)</t>
  </si>
  <si>
    <t>Elatusvelvollisen tulot</t>
  </si>
  <si>
    <t>Lapset taloudessa – lukumäärät, iät,vakiomenot ja tulot</t>
  </si>
  <si>
    <t>Elatusvelvollisen muut lapset</t>
  </si>
  <si>
    <t>Elatusvelvollisen muiden lasten tulot</t>
  </si>
  <si>
    <t>Luonapitovuorokaudet (9,12,15)</t>
  </si>
  <si>
    <t>Poikkeava luonapitovähennys</t>
  </si>
  <si>
    <t>Elatusvelvollisen osuus</t>
  </si>
  <si>
    <t>Elatusvelvollisen muut menot</t>
  </si>
  <si>
    <t>Asumismenojen erittely – Elatuslaskenta</t>
  </si>
  <si>
    <t>Liite 4.</t>
  </si>
  <si>
    <t>Lähivanhemman asumismenot</t>
  </si>
  <si>
    <t>&lt;&lt;&lt;</t>
  </si>
  <si>
    <t>Asumismenot yhteensä</t>
  </si>
  <si>
    <t>Asumistuki</t>
  </si>
  <si>
    <t>Selitys</t>
  </si>
  <si>
    <t>Euromäärä</t>
  </si>
  <si>
    <t>Elatusvelvollisen asumismenot</t>
  </si>
  <si>
    <t>Vakiot – elatusvelvollisuuslaskenta</t>
  </si>
  <si>
    <t>Lasten yleiskustannukset</t>
  </si>
  <si>
    <t>Ikä</t>
  </si>
  <si>
    <t>Vanhempien yleiset elinkustannukset</t>
  </si>
  <si>
    <t>Aviosääty</t>
  </si>
  <si>
    <t>Yksinhuoltaja</t>
  </si>
  <si>
    <t>Avio/avoliitto</t>
  </si>
  <si>
    <t>Luonapitovähennykset</t>
  </si>
  <si>
    <t>Vrk</t>
  </si>
  <si>
    <t>Ikäjakautuma</t>
  </si>
  <si>
    <t>Asumismenojen osuusperusteet</t>
  </si>
  <si>
    <t>Lkm</t>
  </si>
  <si>
    <t>Osuus yhteensä</t>
  </si>
  <si>
    <t>Laskennallisen vuokran perusteet</t>
  </si>
  <si>
    <t>Neliöhinta</t>
  </si>
  <si>
    <t>Neliömäärä 1.</t>
  </si>
  <si>
    <t>Neliömäärä n.</t>
  </si>
  <si>
    <t>Muutoshistoria – Elias 2</t>
  </si>
  <si>
    <t>Täysin uusi versio – pohjautuu versioon 1.0 mutta paljon rakenteellisia muutoksia</t>
  </si>
  <si>
    <t>Mm. korjattu asumismenojen osuuden laskenta laskelmassa (prosentti kaikki vanhemman lapsen mukaan ja osuus elatuksensaajien määrän mukaan), korjattu luonapitovähennyksen vienti laskelmaan, lisätty kaava joka ottaa huomioon mikäli laskennallinen elatusapu ylittää elatusmaksukykyä. Lisätty kenttä asumistukea varten asumiskustannusten erittelyihin. Julkaistu.</t>
  </si>
  <si>
    <r>
      <t>Kehitetty laskuri siten että Laskelma-sivuun on lisätty tekstikehys huomautuksia</t>
    </r>
    <r>
      <rPr>
        <u/>
        <sz val="10"/>
        <rFont val="Arial"/>
        <family val="2"/>
      </rPr>
      <t xml:space="preserve"> yms varten</t>
    </r>
    <r>
      <rPr>
        <sz val="10"/>
        <rFont val="Arial"/>
        <family val="2"/>
      </rPr>
      <t xml:space="preserve">. Mikäi tekee useita versioita samassa asiassa voidaan niitä pitää erillään näiden huomautuksien avulla. Elias laskee nyt </t>
    </r>
    <r>
      <rPr>
        <u/>
        <sz val="10"/>
        <rFont val="Arial"/>
        <family val="2"/>
      </rPr>
      <t>lapsilisäerät</t>
    </r>
    <r>
      <rPr>
        <sz val="10"/>
        <rFont val="Arial"/>
        <family val="2"/>
      </rPr>
      <t xml:space="preserve"> Vakioihin lisätyn taulukkon mukaan. Tarkista solukommentteissa olevat ohjeet.</t>
    </r>
  </si>
  <si>
    <t>Korjattu asumismenojen littyviä suojasvirheitä. Nyt voi syötä asumistuen määriä erittelysivulle.</t>
  </si>
  <si>
    <t>Korjattu siten että puolisoiden väliset elatussuhteet toimivat oikein myös elinkustunnusten osalta. On nyt korkeintaan 840 euro eli 100 % (420 + 420). Laskelma-sivun huomatuskenttä korjattu toimivaksi. Tekstikorjauksia.</t>
  </si>
  <si>
    <t>Korjattu luonapitovähennysten laskenta</t>
  </si>
  <si>
    <t>Korjattu lasten osuuden laskeminen asumiskustannnuksista. Julkaistu ruotsinkielinen versio.</t>
  </si>
  <si>
    <t>Korjattu lapsilisälaskenta niissä tapauksissa missä vanhemmat eivät saa korotuksia koska eivät ole yksinhuoltajia eli elävät uudessa suhteessa.</t>
  </si>
  <si>
    <t>Korjattu lapsilisän korotuslaskenta elatusvelvollisen osalta. Edellinen korjauksen korjaus!</t>
  </si>
  <si>
    <t>Edellisen korjauksen korjaus eli sama virhe oli myös laskelmassa</t>
  </si>
  <si>
    <t>Kehitetty ulkoasua sekä lisätty lapsilisien uudet määrät 1.1.2009 alkaen</t>
  </si>
  <si>
    <t>HUOM! Lisätty kenttä elatusvelvollisen muiden lasten elatusapua varten</t>
  </si>
  <si>
    <t>Korjaus. Lähivanhemman muiden lasten saaman elatusavun huomioiminen laskelmasivulla korjattu</t>
  </si>
  <si>
    <t>Vakiomäärien muuttaminen korotuksien mukaan 1.1.2011 (lasten yleiskustannukset, vanhempien elinkustannukset sekä luonapitovähennykset)</t>
  </si>
  <si>
    <t>Korjattu lapsilisäkorotuksen määrä sekä tietyt ohjetekstit</t>
  </si>
  <si>
    <t>Lapsilisien uudet määrät 1.2.2012</t>
  </si>
  <si>
    <t>Vakiomäärien muuttaminen korotuksien mukaan 1.1.2012 (lasten yleiskustannukset, vanhempien elinkustannukset sekä luonapitovähennykset)</t>
  </si>
  <si>
    <t>Vakiomäärien muuttaminen korotuksien mukaan 1.1.2013 (lasten yleiskustannukset, vanhempien elinkustannukset sekä luonapitovähennykset)</t>
  </si>
  <si>
    <t>Vakiomäärien muuttaminen korotuksien mukaan 1.1.2014 (lasten yleiskustannukset, vanhempien elinkustannukset sekä luonapitovähennykset)</t>
  </si>
  <si>
    <t>Vakiomäärien päivittäminen 1.1.2015 (lapsilisien määrät sekä lasten yleiskustannukset, vanhempien elinkustannukset sekä luonapitovähennykset)</t>
  </si>
  <si>
    <t>Korjattu virhe lapsilisien laskennassa jos enemmän kuin 5 lasta josta vähemmän kuin viisi elatuksensaajaa</t>
  </si>
  <si>
    <t>Vakiomäärien päivittäminen 1.1.2016 (lasten yleiskustannukset ja vanhempien elinkustannukset)</t>
  </si>
  <si>
    <t>Vakiomäärien päivittäminen 1.1.2017 (lasten yleiskustannukset ja vanhempien elinkustannukset sekä lapsilisät)</t>
  </si>
  <si>
    <t>Laskentasivuille on myös lisätty kommentteja tiettyihin kohtiin. Kommentit näkyvät pieninä punaisina kolmioina ko. soluissa. Teksti tulee näkyviin kun viedään hiiriosoitin solun päälle.</t>
  </si>
  <si>
    <t>Vakiomäärien päivittäminen 1.1.2018 (lasten yleiskustannukset ja vanhempien elinkustannukset sekä lapsilisät)</t>
  </si>
  <si>
    <t>Lisätty toiminnallisuutta koskien luonapitovähennyksen laskenta kun vanhempien elatuskyky alittaa lapsen/lasten tarvetta (tarkennettu 14.5.2018 ja 7.6.2018)</t>
  </si>
  <si>
    <t>Vakiomäärien päivittäminen 1.1.2019 (lasten yleiskustannukset ja vanhempien elinkustannukset)</t>
  </si>
  <si>
    <t>Konvertoitu Exceliin marraskuussa 2017, versio julkaistu tammikuussa 2019</t>
  </si>
  <si>
    <t>Vakiomäärien päivittäminen 1.1.2020 (lasten yleiskustannukset ja vanhempien elinkustannukset sekä lapsilisät)</t>
  </si>
  <si>
    <t>Vakiomäärien päivittäminen 1.1.2021 (lasten yleiskustannukset ja vanhempien elinkustannukset)</t>
  </si>
  <si>
    <t>Vakiomäärien päivittäminen 1.1.2022 (lasten yleiskustannukset ja vanhempien elinkustannukset)</t>
  </si>
  <si>
    <t>Vakiomäärien päivittäminen 1.1.2023 (lasten yleiskustannukset ja vanhempien elinkustannukset sekä lapsilisän yksinhuoltajakorotus)</t>
  </si>
  <si>
    <t>Korotukset;</t>
  </si>
  <si>
    <t>* yksinhuoltaja</t>
  </si>
  <si>
    <t>* alle 3 vuotias</t>
  </si>
  <si>
    <t>Joista alle 3 vuotiaita</t>
  </si>
  <si>
    <t>Lapsilien yksinhuoltajakorotus</t>
  </si>
  <si>
    <t>Korjattu virhe elatuksensaajen asumiskustannusten laskennassa. Aiemmin huomioinut myös "Muut henkilöt esim. puolison lapset "- määrän.</t>
  </si>
  <si>
    <t>Vakiomäärien päivittäminen 1.1.2024 (lasten yleiskustannukset ja vanhempien elinkustannukset sekä lapsilisät. Huomioitu myös 1.4. voimaan tuleva lapsilisäkorotus alle 3 vuotiaiden lasten osalta)</t>
  </si>
  <si>
    <t>Lapsilisien yksinhuoltajakorotus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</si>
</sst>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Red]#,##0.00"/>
  </numFmts>
  <fonts count="19" x14ac:knownFonts="1">
    <font>
      <sz val="10"/>
      <name val="Arial"/>
      <family val="2"/>
    </font>
    <font>
      <b/>
      <sz val="12"/>
      <color indexed="16"/>
      <name val="Arial"/>
      <family val="2"/>
    </font>
    <font>
      <sz val="12"/>
      <name val="Arial"/>
      <family val="2"/>
    </font>
    <font>
      <sz val="36"/>
      <name val="Arial"/>
      <family val="2"/>
    </font>
    <font>
      <sz val="10"/>
      <color indexed="12"/>
      <name val="Arial"/>
      <family val="2"/>
    </font>
    <font>
      <b/>
      <sz val="12"/>
      <name val="Arial"/>
      <family val="2"/>
    </font>
    <font>
      <b/>
      <sz val="10"/>
      <name val="Arial"/>
      <family val="2"/>
    </font>
    <font>
      <sz val="11"/>
      <name val="Arial"/>
      <family val="2"/>
    </font>
    <font>
      <i/>
      <sz val="12"/>
      <name val="Arial"/>
      <family val="2"/>
    </font>
    <font>
      <sz val="8"/>
      <name val="Arial"/>
      <family val="2"/>
    </font>
    <font>
      <sz val="9"/>
      <name val="Arial"/>
      <family val="2"/>
    </font>
    <font>
      <sz val="12"/>
      <color indexed="16"/>
      <name val="Arial"/>
      <family val="2"/>
    </font>
    <font>
      <sz val="10.5"/>
      <name val="Arial"/>
      <family val="2"/>
    </font>
    <font>
      <b/>
      <sz val="10.5"/>
      <name val="Arial"/>
      <family val="2"/>
    </font>
    <font>
      <sz val="12"/>
      <color indexed="9"/>
      <name val="Arial"/>
      <family val="2"/>
    </font>
    <font>
      <u/>
      <sz val="10"/>
      <name val="Arial"/>
      <family val="2"/>
    </font>
    <font>
      <u/>
      <sz val="10"/>
      <color theme="1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16">
    <border>
      <left/>
      <right/>
      <top/>
      <bottom/>
      <diagonal/>
    </border>
    <border>
      <left style="thin">
        <color indexed="16"/>
      </left>
      <right style="thin">
        <color indexed="16"/>
      </right>
      <top style="thin">
        <color indexed="16"/>
      </top>
      <bottom style="thin">
        <color indexed="16"/>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20"/>
      </left>
      <right style="thin">
        <color indexed="20"/>
      </right>
      <top style="thin">
        <color indexed="20"/>
      </top>
      <bottom style="thin">
        <color indexed="20"/>
      </bottom>
      <diagonal/>
    </border>
    <border>
      <left style="thin">
        <color indexed="20"/>
      </left>
      <right style="thin">
        <color indexed="20"/>
      </right>
      <top style="thin">
        <color indexed="20"/>
      </top>
      <bottom/>
      <diagonal/>
    </border>
    <border>
      <left style="thin">
        <color indexed="20"/>
      </left>
      <right style="thin">
        <color indexed="20"/>
      </right>
      <top/>
      <bottom/>
      <diagonal/>
    </border>
    <border>
      <left style="thin">
        <color indexed="20"/>
      </left>
      <right style="thin">
        <color indexed="20"/>
      </right>
      <top/>
      <bottom style="thin">
        <color indexed="20"/>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top/>
      <bottom/>
      <diagonal/>
    </border>
    <border>
      <left/>
      <right style="thin">
        <color indexed="20"/>
      </right>
      <top/>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s>
  <cellStyleXfs count="4">
    <xf numFmtId="0" fontId="0" fillId="0" borderId="0"/>
    <xf numFmtId="3" fontId="1" fillId="0" borderId="1" applyAlignment="0">
      <protection locked="0"/>
    </xf>
    <xf numFmtId="0" fontId="2" fillId="0" borderId="2" applyNumberFormat="0" applyFill="0" applyAlignment="0" applyProtection="0"/>
    <xf numFmtId="0" fontId="16" fillId="0" borderId="0" applyNumberFormat="0" applyFill="0" applyBorder="0" applyAlignment="0" applyProtection="0"/>
  </cellStyleXfs>
  <cellXfs count="128">
    <xf numFmtId="0" fontId="0" fillId="0" borderId="0" xfId="0"/>
    <xf numFmtId="0" fontId="0" fillId="0" borderId="0" xfId="0" applyFill="1" applyProtection="1"/>
    <xf numFmtId="14" fontId="0" fillId="0" borderId="0" xfId="0" applyNumberFormat="1" applyFill="1" applyProtection="1"/>
    <xf numFmtId="0" fontId="0" fillId="0" borderId="0" xfId="0" applyProtection="1"/>
    <xf numFmtId="0" fontId="0" fillId="0" borderId="0" xfId="0" applyFill="1" applyBorder="1" applyProtection="1"/>
    <xf numFmtId="0" fontId="3" fillId="0" borderId="0" xfId="0" applyFont="1" applyFill="1" applyAlignment="1" applyProtection="1">
      <alignment horizontal="left"/>
    </xf>
    <xf numFmtId="0" fontId="4" fillId="0" borderId="0" xfId="0" applyFont="1" applyFill="1" applyProtection="1"/>
    <xf numFmtId="0" fontId="5" fillId="0" borderId="0" xfId="0" applyFont="1" applyFill="1" applyProtection="1"/>
    <xf numFmtId="0" fontId="6" fillId="0" borderId="0" xfId="0" applyFont="1" applyFill="1" applyProtection="1"/>
    <xf numFmtId="0" fontId="7" fillId="0" borderId="0" xfId="0" applyFont="1" applyFill="1" applyProtection="1"/>
    <xf numFmtId="0" fontId="7" fillId="0" borderId="0" xfId="0" applyFont="1" applyFill="1" applyAlignment="1" applyProtection="1">
      <alignment wrapText="1"/>
    </xf>
    <xf numFmtId="0" fontId="0" fillId="0" borderId="0" xfId="0" applyFill="1" applyAlignment="1" applyProtection="1">
      <alignment wrapText="1"/>
    </xf>
    <xf numFmtId="14" fontId="0" fillId="0" borderId="0" xfId="0" applyNumberFormat="1" applyFill="1" applyBorder="1" applyProtection="1"/>
    <xf numFmtId="0" fontId="2" fillId="0" borderId="0" xfId="0" applyFont="1" applyFill="1"/>
    <xf numFmtId="4" fontId="2" fillId="0" borderId="0" xfId="0" applyNumberFormat="1" applyFont="1" applyFill="1"/>
    <xf numFmtId="0" fontId="2" fillId="0" borderId="0" xfId="0" applyFont="1" applyFill="1" applyAlignment="1" applyProtection="1">
      <alignment horizontal="center"/>
    </xf>
    <xf numFmtId="0" fontId="5" fillId="0" borderId="0" xfId="0" applyFont="1" applyFill="1"/>
    <xf numFmtId="4" fontId="2" fillId="0" borderId="0" xfId="0" applyNumberFormat="1" applyFont="1" applyFill="1" applyAlignment="1">
      <alignment horizontal="right"/>
    </xf>
    <xf numFmtId="0" fontId="0" fillId="0" borderId="0" xfId="0" applyAlignment="1" applyProtection="1">
      <alignment horizontal="center"/>
    </xf>
    <xf numFmtId="0" fontId="5" fillId="0" borderId="0" xfId="0" applyFont="1"/>
    <xf numFmtId="0" fontId="8" fillId="0" borderId="0" xfId="0" applyFont="1"/>
    <xf numFmtId="0" fontId="2" fillId="0" borderId="0" xfId="0" applyFont="1"/>
    <xf numFmtId="4" fontId="2" fillId="0" borderId="0" xfId="0" applyNumberFormat="1" applyFont="1"/>
    <xf numFmtId="0" fontId="2" fillId="0" borderId="0" xfId="0" applyFont="1" applyAlignment="1">
      <alignment horizontal="center"/>
    </xf>
    <xf numFmtId="0" fontId="2" fillId="0" borderId="0" xfId="0" applyFont="1" applyAlignment="1" applyProtection="1">
      <alignment horizontal="center"/>
    </xf>
    <xf numFmtId="0" fontId="8" fillId="0" borderId="0" xfId="0" applyFont="1" applyFill="1"/>
    <xf numFmtId="4" fontId="5" fillId="0" borderId="0" xfId="0" applyNumberFormat="1" applyFont="1" applyFill="1" applyAlignment="1">
      <alignment horizontal="right"/>
    </xf>
    <xf numFmtId="0" fontId="2" fillId="0" borderId="0" xfId="0" applyFont="1" applyProtection="1"/>
    <xf numFmtId="4" fontId="2" fillId="0" borderId="0" xfId="0" applyNumberFormat="1" applyFont="1" applyAlignment="1" applyProtection="1">
      <alignment horizontal="right"/>
    </xf>
    <xf numFmtId="1" fontId="2" fillId="0" borderId="0" xfId="0" applyNumberFormat="1" applyFont="1" applyFill="1"/>
    <xf numFmtId="4" fontId="5" fillId="0" borderId="0" xfId="0" applyNumberFormat="1" applyFont="1" applyFill="1"/>
    <xf numFmtId="0" fontId="5" fillId="0" borderId="0" xfId="0" applyFont="1" applyFill="1" applyAlignment="1" applyProtection="1">
      <alignment horizontal="center"/>
    </xf>
    <xf numFmtId="10" fontId="2" fillId="0" borderId="0" xfId="0" applyNumberFormat="1" applyFont="1" applyFill="1"/>
    <xf numFmtId="3" fontId="5" fillId="0" borderId="0" xfId="0" applyNumberFormat="1" applyFont="1" applyFill="1"/>
    <xf numFmtId="4" fontId="2" fillId="2" borderId="0" xfId="0" applyNumberFormat="1" applyFont="1" applyFill="1"/>
    <xf numFmtId="0" fontId="8" fillId="0" borderId="0" xfId="0" applyFont="1" applyProtection="1"/>
    <xf numFmtId="4" fontId="2" fillId="0" borderId="0" xfId="0" applyNumberFormat="1" applyFont="1" applyProtection="1"/>
    <xf numFmtId="4" fontId="2" fillId="3" borderId="0" xfId="0" applyNumberFormat="1" applyFont="1" applyFill="1" applyAlignment="1">
      <alignment horizontal="right"/>
    </xf>
    <xf numFmtId="4" fontId="2" fillId="3" borderId="0" xfId="0" applyNumberFormat="1" applyFont="1" applyFill="1" applyAlignment="1">
      <alignment horizontal="center"/>
    </xf>
    <xf numFmtId="4" fontId="2" fillId="0" borderId="0" xfId="0" applyNumberFormat="1" applyFont="1" applyBorder="1" applyAlignment="1" applyProtection="1">
      <alignment horizontal="right"/>
      <protection locked="0"/>
    </xf>
    <xf numFmtId="9" fontId="2" fillId="0" borderId="0" xfId="0" applyNumberFormat="1" applyFont="1" applyBorder="1" applyProtection="1"/>
    <xf numFmtId="0" fontId="2" fillId="0" borderId="0" xfId="0" applyFont="1" applyAlignment="1">
      <alignment horizontal="left"/>
    </xf>
    <xf numFmtId="10" fontId="2" fillId="0" borderId="4" xfId="0" applyNumberFormat="1" applyFont="1" applyBorder="1" applyProtection="1">
      <protection locked="0"/>
    </xf>
    <xf numFmtId="10" fontId="2" fillId="0" borderId="0" xfId="0" applyNumberFormat="1" applyFont="1" applyBorder="1" applyProtection="1">
      <protection locked="0"/>
    </xf>
    <xf numFmtId="4" fontId="2" fillId="0" borderId="5" xfId="0" applyNumberFormat="1" applyFont="1" applyBorder="1" applyProtection="1">
      <protection locked="0"/>
    </xf>
    <xf numFmtId="4" fontId="2" fillId="0" borderId="6" xfId="0" applyNumberFormat="1" applyFont="1" applyBorder="1" applyProtection="1">
      <protection locked="0"/>
    </xf>
    <xf numFmtId="3" fontId="2" fillId="0" borderId="7" xfId="0" applyNumberFormat="1" applyFont="1" applyBorder="1" applyProtection="1">
      <protection locked="0"/>
    </xf>
    <xf numFmtId="4" fontId="2" fillId="0" borderId="0" xfId="0" applyNumberFormat="1" applyFont="1" applyBorder="1" applyProtection="1"/>
    <xf numFmtId="4" fontId="2" fillId="0" borderId="0" xfId="0" applyNumberFormat="1" applyFont="1" applyBorder="1" applyProtection="1">
      <protection locked="0"/>
    </xf>
    <xf numFmtId="0" fontId="8" fillId="0" borderId="0" xfId="0" applyFont="1" applyAlignment="1">
      <alignment horizontal="center"/>
    </xf>
    <xf numFmtId="1" fontId="2" fillId="0" borderId="4" xfId="0" applyNumberFormat="1" applyFont="1" applyBorder="1" applyProtection="1">
      <protection locked="0"/>
    </xf>
    <xf numFmtId="4" fontId="2" fillId="0" borderId="7" xfId="0" applyNumberFormat="1" applyFont="1" applyBorder="1" applyProtection="1">
      <protection locked="0"/>
    </xf>
    <xf numFmtId="0" fontId="2" fillId="0" borderId="0" xfId="0" applyFont="1" applyBorder="1"/>
    <xf numFmtId="0" fontId="11" fillId="0" borderId="0" xfId="0" applyFont="1" applyAlignment="1" applyProtection="1">
      <alignment horizontal="center"/>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4" xfId="0" applyFont="1" applyBorder="1" applyProtection="1">
      <protection locked="0"/>
    </xf>
    <xf numFmtId="4" fontId="2" fillId="0" borderId="4" xfId="0" applyNumberFormat="1" applyFont="1" applyBorder="1" applyProtection="1">
      <protection locked="0"/>
    </xf>
    <xf numFmtId="2" fontId="2" fillId="0" borderId="0" xfId="0" applyNumberFormat="1" applyFont="1"/>
    <xf numFmtId="0" fontId="12" fillId="0" borderId="0" xfId="0" applyFont="1"/>
    <xf numFmtId="0" fontId="13" fillId="0" borderId="0" xfId="0" applyFont="1"/>
    <xf numFmtId="4" fontId="12" fillId="0" borderId="0" xfId="0" applyNumberFormat="1" applyFont="1"/>
    <xf numFmtId="4" fontId="2" fillId="0" borderId="0" xfId="0" applyNumberFormat="1" applyFont="1" applyBorder="1"/>
    <xf numFmtId="2" fontId="12" fillId="0" borderId="0" xfId="0" applyNumberFormat="1" applyFont="1" applyBorder="1" applyProtection="1">
      <protection locked="0"/>
    </xf>
    <xf numFmtId="0" fontId="2" fillId="0" borderId="0" xfId="0" applyFont="1" applyFill="1" applyProtection="1"/>
    <xf numFmtId="0" fontId="2" fillId="0" borderId="2" xfId="0" applyFont="1" applyBorder="1" applyProtection="1">
      <protection locked="0"/>
    </xf>
    <xf numFmtId="4" fontId="2" fillId="0" borderId="0" xfId="0" applyNumberFormat="1" applyFont="1" applyAlignment="1">
      <alignment horizontal="right"/>
    </xf>
    <xf numFmtId="0" fontId="2" fillId="0" borderId="0" xfId="0" applyFont="1" applyFill="1" applyAlignment="1">
      <alignment horizontal="center"/>
    </xf>
    <xf numFmtId="0" fontId="0" fillId="0" borderId="0" xfId="0" applyFill="1"/>
    <xf numFmtId="4" fontId="2" fillId="0" borderId="0" xfId="0" applyNumberFormat="1" applyFont="1" applyFill="1" applyAlignment="1">
      <alignment horizontal="center"/>
    </xf>
    <xf numFmtId="2" fontId="2" fillId="0" borderId="0" xfId="0" applyNumberFormat="1" applyFont="1" applyFill="1"/>
    <xf numFmtId="4" fontId="2" fillId="0" borderId="4" xfId="0" applyNumberFormat="1" applyFont="1" applyFill="1" applyBorder="1" applyProtection="1">
      <protection locked="0"/>
    </xf>
    <xf numFmtId="0" fontId="12" fillId="0" borderId="0" xfId="0" applyFont="1" applyFill="1"/>
    <xf numFmtId="0" fontId="13" fillId="0" borderId="0" xfId="0" applyFont="1" applyFill="1"/>
    <xf numFmtId="4" fontId="12" fillId="0" borderId="0" xfId="0" applyNumberFormat="1" applyFont="1" applyFill="1"/>
    <xf numFmtId="4" fontId="2" fillId="0" borderId="5" xfId="0" applyNumberFormat="1" applyFont="1" applyFill="1" applyBorder="1" applyProtection="1">
      <protection locked="0"/>
    </xf>
    <xf numFmtId="0" fontId="2" fillId="0" borderId="0" xfId="0" applyFont="1" applyFill="1" applyBorder="1"/>
    <xf numFmtId="4" fontId="2" fillId="0" borderId="0" xfId="0" applyNumberFormat="1" applyFont="1" applyFill="1" applyBorder="1"/>
    <xf numFmtId="4" fontId="2" fillId="0" borderId="6" xfId="0" applyNumberFormat="1" applyFont="1" applyFill="1" applyBorder="1" applyProtection="1">
      <protection locked="0"/>
    </xf>
    <xf numFmtId="4" fontId="2" fillId="0" borderId="7" xfId="0" applyNumberFormat="1" applyFont="1" applyFill="1" applyBorder="1" applyProtection="1">
      <protection locked="0"/>
    </xf>
    <xf numFmtId="0" fontId="5" fillId="0" borderId="0" xfId="0" applyFont="1" applyAlignment="1">
      <alignment horizontal="left"/>
    </xf>
    <xf numFmtId="0" fontId="2" fillId="0" borderId="5"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14" fillId="0" borderId="0" xfId="0" applyFont="1"/>
    <xf numFmtId="0" fontId="2" fillId="0" borderId="8" xfId="0" applyFont="1" applyBorder="1" applyProtection="1">
      <protection locked="0"/>
    </xf>
    <xf numFmtId="0" fontId="2" fillId="0" borderId="9" xfId="0" applyFont="1" applyBorder="1" applyProtection="1">
      <protection locked="0"/>
    </xf>
    <xf numFmtId="0" fontId="2" fillId="0" borderId="10" xfId="0" applyFont="1" applyBorder="1" applyProtection="1">
      <protection locked="0"/>
    </xf>
    <xf numFmtId="0" fontId="2" fillId="0" borderId="0" xfId="0" applyFont="1" applyBorder="1" applyProtection="1">
      <protection locked="0"/>
    </xf>
    <xf numFmtId="164" fontId="2" fillId="0" borderId="11" xfId="0" applyNumberFormat="1" applyFont="1" applyBorder="1" applyProtection="1">
      <protection locked="0"/>
    </xf>
    <xf numFmtId="164" fontId="2" fillId="0" borderId="0" xfId="0" applyNumberFormat="1" applyFont="1" applyProtection="1">
      <protection locked="0"/>
    </xf>
    <xf numFmtId="164" fontId="2" fillId="0" borderId="12" xfId="0" applyNumberFormat="1" applyFont="1" applyBorder="1" applyProtection="1">
      <protection locked="0"/>
    </xf>
    <xf numFmtId="164" fontId="2" fillId="0" borderId="13" xfId="0" applyNumberFormat="1" applyFont="1" applyBorder="1" applyProtection="1">
      <protection locked="0"/>
    </xf>
    <xf numFmtId="164" fontId="2" fillId="0" borderId="14" xfId="0" applyNumberFormat="1" applyFont="1" applyBorder="1" applyProtection="1">
      <protection locked="0"/>
    </xf>
    <xf numFmtId="164" fontId="2" fillId="0" borderId="15" xfId="0" applyNumberFormat="1" applyFont="1" applyBorder="1" applyProtection="1">
      <protection locked="0"/>
    </xf>
    <xf numFmtId="164" fontId="2" fillId="0" borderId="0" xfId="0" applyNumberFormat="1" applyFont="1"/>
    <xf numFmtId="10" fontId="2" fillId="0" borderId="5" xfId="0" applyNumberFormat="1" applyFont="1" applyBorder="1" applyProtection="1">
      <protection locked="0"/>
    </xf>
    <xf numFmtId="10" fontId="2" fillId="0" borderId="0" xfId="0" applyNumberFormat="1" applyFont="1"/>
    <xf numFmtId="10" fontId="2" fillId="0" borderId="6" xfId="0" applyNumberFormat="1" applyFont="1" applyBorder="1" applyProtection="1">
      <protection locked="0"/>
    </xf>
    <xf numFmtId="10" fontId="2" fillId="0" borderId="7" xfId="0" applyNumberFormat="1" applyFont="1" applyBorder="1" applyProtection="1">
      <protection locked="0"/>
    </xf>
    <xf numFmtId="39" fontId="2" fillId="0" borderId="0" xfId="0" applyNumberFormat="1" applyFont="1"/>
    <xf numFmtId="0" fontId="0" fillId="0" borderId="0" xfId="0" applyAlignment="1">
      <alignment vertical="top" wrapText="1"/>
    </xf>
    <xf numFmtId="14" fontId="0" fillId="0" borderId="0" xfId="0" applyNumberFormat="1" applyAlignment="1">
      <alignment vertical="top" wrapText="1"/>
    </xf>
    <xf numFmtId="0" fontId="6" fillId="0" borderId="0" xfId="0" applyFont="1" applyFill="1" applyAlignment="1" applyProtection="1">
      <alignment vertical="top" wrapText="1"/>
    </xf>
    <xf numFmtId="14" fontId="0" fillId="0" borderId="0" xfId="0" applyNumberFormat="1" applyFill="1" applyAlignment="1" applyProtection="1">
      <alignment vertical="top" wrapText="1"/>
    </xf>
    <xf numFmtId="0" fontId="0" fillId="0" borderId="3" xfId="0" applyFont="1" applyFill="1" applyBorder="1" applyAlignment="1" applyProtection="1">
      <alignment vertical="top" wrapText="1"/>
      <protection locked="0"/>
    </xf>
    <xf numFmtId="14" fontId="0" fillId="0" borderId="3" xfId="0" applyNumberFormat="1" applyFill="1" applyBorder="1" applyAlignment="1" applyProtection="1">
      <alignment vertical="top" wrapText="1"/>
      <protection locked="0"/>
    </xf>
    <xf numFmtId="0" fontId="0" fillId="0" borderId="3" xfId="0" applyFont="1" applyFill="1" applyBorder="1" applyAlignment="1" applyProtection="1">
      <alignment vertical="top" wrapText="1"/>
    </xf>
    <xf numFmtId="14" fontId="0" fillId="0" borderId="3" xfId="0" applyNumberFormat="1" applyFill="1" applyBorder="1" applyAlignment="1" applyProtection="1">
      <alignment vertical="top" wrapText="1"/>
    </xf>
    <xf numFmtId="0" fontId="0" fillId="0" borderId="3" xfId="0" applyFont="1" applyBorder="1" applyAlignment="1">
      <alignment vertical="top" wrapText="1"/>
    </xf>
    <xf numFmtId="14" fontId="0" fillId="0" borderId="3" xfId="0" applyNumberFormat="1" applyBorder="1" applyAlignment="1">
      <alignment vertical="top" wrapText="1"/>
    </xf>
    <xf numFmtId="0" fontId="16" fillId="0" borderId="0" xfId="3" applyAlignment="1" applyProtection="1">
      <alignment horizontal="right"/>
    </xf>
    <xf numFmtId="4" fontId="16" fillId="0" borderId="0" xfId="3" applyNumberFormat="1" applyProtection="1"/>
    <xf numFmtId="0" fontId="16" fillId="0" borderId="0" xfId="3" applyAlignment="1" applyProtection="1">
      <alignment horizontal="center"/>
    </xf>
    <xf numFmtId="0" fontId="16" fillId="0" borderId="0" xfId="3" applyFill="1" applyAlignment="1" applyProtection="1">
      <alignment horizontal="center"/>
    </xf>
    <xf numFmtId="0" fontId="16" fillId="0" borderId="0" xfId="3" applyFill="1" applyProtection="1"/>
    <xf numFmtId="0" fontId="16" fillId="0" borderId="0" xfId="3"/>
    <xf numFmtId="165" fontId="2" fillId="0" borderId="0" xfId="0" applyNumberFormat="1" applyFont="1" applyBorder="1" applyAlignment="1" applyProtection="1">
      <alignment horizontal="right"/>
    </xf>
    <xf numFmtId="0" fontId="0" fillId="0" borderId="3" xfId="0" applyBorder="1" applyAlignment="1">
      <alignment vertical="top" wrapText="1"/>
    </xf>
    <xf numFmtId="3" fontId="2" fillId="0" borderId="6" xfId="0" applyNumberFormat="1" applyFont="1" applyBorder="1" applyProtection="1">
      <protection locked="0"/>
    </xf>
    <xf numFmtId="0" fontId="2" fillId="0" borderId="3" xfId="0" applyFont="1" applyFill="1" applyBorder="1" applyAlignment="1" applyProtection="1">
      <alignment vertical="top" wrapText="1"/>
      <protection locked="0"/>
    </xf>
  </cellXfs>
  <cellStyles count="4">
    <cellStyle name="Hyperlinkki" xfId="3" builtinId="8"/>
    <cellStyle name="Normaali" xfId="0" builtinId="0"/>
    <cellStyle name="ok" xfId="2" xr:uid="{00000000-0005-0000-0000-000002000000}"/>
    <cellStyle name="varoitus" xfId="1" xr:uid="{00000000-0005-0000-0000-000003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1924050</xdr:colOff>
      <xdr:row>46</xdr:row>
      <xdr:rowOff>76200</xdr:rowOff>
    </xdr:from>
    <xdr:to>
      <xdr:col>2</xdr:col>
      <xdr:colOff>1924050</xdr:colOff>
      <xdr:row>48</xdr:row>
      <xdr:rowOff>47625</xdr:rowOff>
    </xdr:to>
    <xdr:sp macro="" textlink="">
      <xdr:nvSpPr>
        <xdr:cNvPr id="2049" name="Textruta 1">
          <a:extLst>
            <a:ext uri="{FF2B5EF4-FFF2-40B4-BE49-F238E27FC236}">
              <a16:creationId xmlns:a16="http://schemas.microsoft.com/office/drawing/2014/main" id="{199F4703-8BDA-4D68-8F51-A48A25512124}"/>
            </a:ext>
          </a:extLst>
        </xdr:cNvPr>
        <xdr:cNvSpPr txBox="1">
          <a:spLocks noChangeArrowheads="1"/>
        </xdr:cNvSpPr>
      </xdr:nvSpPr>
      <xdr:spPr bwMode="auto">
        <a:xfrm>
          <a:off x="2447925" y="8029575"/>
          <a:ext cx="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192.168.1.4\martin\filserver\martin\arbetet\Elias2_ohje.doc"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66"/>
  <sheetViews>
    <sheetView showGridLines="0" tabSelected="1" workbookViewId="0">
      <selection activeCell="B5" sqref="B5"/>
    </sheetView>
  </sheetViews>
  <sheetFormatPr defaultColWidth="11.5703125" defaultRowHeight="12.75" x14ac:dyDescent="0.2"/>
  <cols>
    <col min="1" max="1" width="8.28515625" style="1" customWidth="1"/>
    <col min="2" max="2" width="51.85546875" style="1" customWidth="1"/>
    <col min="3" max="3" width="12.85546875" style="2" customWidth="1"/>
    <col min="4" max="254" width="11.5703125" style="1"/>
    <col min="255" max="255" width="11.5703125" style="3"/>
  </cols>
  <sheetData>
    <row r="1" spans="1:5" x14ac:dyDescent="0.2">
      <c r="A1" s="4"/>
      <c r="E1" s="4"/>
    </row>
    <row r="2" spans="1:5" x14ac:dyDescent="0.2">
      <c r="A2" s="4"/>
      <c r="E2" s="4"/>
    </row>
    <row r="3" spans="1:5" ht="44.25" x14ac:dyDescent="0.55000000000000004">
      <c r="A3" s="4"/>
      <c r="B3" s="5" t="s">
        <v>0</v>
      </c>
      <c r="E3" s="4"/>
    </row>
    <row r="4" spans="1:5" x14ac:dyDescent="0.2">
      <c r="A4" s="4"/>
      <c r="E4" s="4"/>
    </row>
    <row r="5" spans="1:5" x14ac:dyDescent="0.2">
      <c r="A5" s="4"/>
      <c r="B5" s="122" t="s">
        <v>1</v>
      </c>
      <c r="E5" s="4"/>
    </row>
    <row r="6" spans="1:5" x14ac:dyDescent="0.2">
      <c r="A6" s="4"/>
      <c r="E6" s="4"/>
    </row>
    <row r="7" spans="1:5" ht="15.75" x14ac:dyDescent="0.25">
      <c r="A7" s="4"/>
      <c r="B7" s="7" t="s">
        <v>2</v>
      </c>
      <c r="E7" s="4"/>
    </row>
    <row r="8" spans="1:5" x14ac:dyDescent="0.2">
      <c r="A8" s="4"/>
      <c r="E8" s="4"/>
    </row>
    <row r="9" spans="1:5" x14ac:dyDescent="0.2">
      <c r="A9" s="4"/>
      <c r="E9" s="4"/>
    </row>
    <row r="10" spans="1:5" x14ac:dyDescent="0.2">
      <c r="A10" s="4"/>
      <c r="B10" s="8" t="s">
        <v>3</v>
      </c>
      <c r="C10" s="2">
        <v>39413</v>
      </c>
      <c r="E10" s="4"/>
    </row>
    <row r="11" spans="1:5" x14ac:dyDescent="0.2">
      <c r="A11" s="4"/>
      <c r="E11" s="4"/>
    </row>
    <row r="12" spans="1:5" ht="14.25" x14ac:dyDescent="0.2">
      <c r="A12" s="4"/>
      <c r="B12" s="9" t="s">
        <v>4</v>
      </c>
      <c r="E12" s="4"/>
    </row>
    <row r="13" spans="1:5" ht="14.25" x14ac:dyDescent="0.2">
      <c r="A13" s="4"/>
      <c r="B13" s="9" t="s">
        <v>5</v>
      </c>
      <c r="E13" s="4"/>
    </row>
    <row r="14" spans="1:5" ht="14.25" x14ac:dyDescent="0.2">
      <c r="A14" s="4"/>
      <c r="B14" s="9"/>
      <c r="E14" s="4"/>
    </row>
    <row r="15" spans="1:5" ht="57" x14ac:dyDescent="0.2">
      <c r="A15" s="4"/>
      <c r="B15" s="10" t="s">
        <v>149</v>
      </c>
      <c r="E15" s="4"/>
    </row>
    <row r="16" spans="1:5" ht="14.25" x14ac:dyDescent="0.2">
      <c r="A16" s="4"/>
      <c r="B16" s="10"/>
      <c r="E16" s="4"/>
    </row>
    <row r="17" spans="1:5" ht="14.25" x14ac:dyDescent="0.2">
      <c r="A17" s="4"/>
      <c r="B17" s="9" t="s">
        <v>6</v>
      </c>
      <c r="E17" s="4"/>
    </row>
    <row r="18" spans="1:5" ht="14.25" x14ac:dyDescent="0.2">
      <c r="A18" s="4"/>
      <c r="B18" s="9" t="s">
        <v>7</v>
      </c>
      <c r="E18" s="4"/>
    </row>
    <row r="19" spans="1:5" ht="14.25" x14ac:dyDescent="0.2">
      <c r="A19" s="4"/>
      <c r="B19" s="9" t="s">
        <v>8</v>
      </c>
      <c r="E19" s="4"/>
    </row>
    <row r="20" spans="1:5" ht="14.25" x14ac:dyDescent="0.2">
      <c r="A20" s="4"/>
      <c r="B20" s="9" t="s">
        <v>9</v>
      </c>
      <c r="E20" s="4"/>
    </row>
    <row r="21" spans="1:5" ht="14.25" x14ac:dyDescent="0.2">
      <c r="A21" s="4"/>
      <c r="B21" s="9" t="s">
        <v>10</v>
      </c>
      <c r="E21" s="4"/>
    </row>
    <row r="22" spans="1:5" ht="14.25" hidden="1" x14ac:dyDescent="0.2">
      <c r="A22" s="4"/>
      <c r="B22" s="9"/>
      <c r="E22" s="4"/>
    </row>
    <row r="23" spans="1:5" ht="14.25" hidden="1" x14ac:dyDescent="0.2">
      <c r="A23" s="4"/>
      <c r="B23" s="9"/>
      <c r="E23" s="4"/>
    </row>
    <row r="24" spans="1:5" x14ac:dyDescent="0.2">
      <c r="A24" s="4"/>
      <c r="E24" s="4"/>
    </row>
    <row r="25" spans="1:5" x14ac:dyDescent="0.2">
      <c r="A25" s="4"/>
      <c r="B25" s="123" t="s">
        <v>11</v>
      </c>
      <c r="C25"/>
      <c r="E25" s="4"/>
    </row>
    <row r="26" spans="1:5" x14ac:dyDescent="0.2">
      <c r="A26" s="4"/>
      <c r="B26"/>
      <c r="C26"/>
      <c r="E26" s="4"/>
    </row>
    <row r="27" spans="1:5" x14ac:dyDescent="0.2">
      <c r="A27" s="4"/>
      <c r="B27" t="s">
        <v>153</v>
      </c>
      <c r="C27"/>
      <c r="E27" s="4"/>
    </row>
    <row r="28" spans="1:5" x14ac:dyDescent="0.2">
      <c r="A28" s="4"/>
      <c r="B28"/>
      <c r="C28"/>
      <c r="E28" s="4"/>
    </row>
    <row r="29" spans="1:5" x14ac:dyDescent="0.2">
      <c r="A29" s="4"/>
      <c r="B29"/>
      <c r="C29"/>
      <c r="E29" s="4"/>
    </row>
    <row r="30" spans="1:5" x14ac:dyDescent="0.2">
      <c r="A30" s="4"/>
      <c r="B30"/>
      <c r="C30"/>
      <c r="E30" s="4"/>
    </row>
    <row r="31" spans="1:5" x14ac:dyDescent="0.2">
      <c r="A31" s="4"/>
      <c r="B31"/>
      <c r="C31"/>
      <c r="E31" s="4"/>
    </row>
    <row r="32" spans="1:5" x14ac:dyDescent="0.2">
      <c r="A32" s="4"/>
      <c r="B32"/>
      <c r="C32"/>
      <c r="E32" s="4"/>
    </row>
    <row r="33" spans="1:5" x14ac:dyDescent="0.2">
      <c r="A33" s="4"/>
      <c r="B33"/>
      <c r="C33"/>
      <c r="E33" s="4"/>
    </row>
    <row r="34" spans="1:5" x14ac:dyDescent="0.2">
      <c r="A34" s="4"/>
      <c r="B34"/>
      <c r="C34"/>
      <c r="E34" s="4"/>
    </row>
    <row r="35" spans="1:5" x14ac:dyDescent="0.2">
      <c r="A35" s="4"/>
      <c r="B35"/>
      <c r="C35"/>
      <c r="E35" s="4"/>
    </row>
    <row r="36" spans="1:5" x14ac:dyDescent="0.2">
      <c r="A36" s="4"/>
      <c r="B36" s="11"/>
      <c r="E36" s="4"/>
    </row>
    <row r="37" spans="1:5" x14ac:dyDescent="0.2">
      <c r="A37" s="4"/>
      <c r="B37" s="11"/>
      <c r="E37" s="4"/>
    </row>
    <row r="38" spans="1:5" x14ac:dyDescent="0.2">
      <c r="A38" s="4"/>
      <c r="B38" s="11"/>
      <c r="E38" s="4"/>
    </row>
    <row r="39" spans="1:5" x14ac:dyDescent="0.2">
      <c r="A39" s="4"/>
      <c r="B39" s="11"/>
      <c r="E39" s="4"/>
    </row>
    <row r="40" spans="1:5" x14ac:dyDescent="0.2">
      <c r="A40" s="4"/>
      <c r="B40" s="11"/>
      <c r="E40" s="4"/>
    </row>
    <row r="41" spans="1:5" x14ac:dyDescent="0.2">
      <c r="A41" s="4"/>
      <c r="B41" s="11"/>
      <c r="E41" s="4"/>
    </row>
    <row r="42" spans="1:5" x14ac:dyDescent="0.2">
      <c r="A42" s="4"/>
      <c r="B42" s="11"/>
      <c r="E42" s="4"/>
    </row>
    <row r="43" spans="1:5" x14ac:dyDescent="0.2">
      <c r="A43" s="4"/>
      <c r="B43" s="11"/>
      <c r="E43" s="4"/>
    </row>
    <row r="44" spans="1:5" x14ac:dyDescent="0.2">
      <c r="A44" s="4"/>
      <c r="B44" s="11"/>
      <c r="E44" s="4"/>
    </row>
    <row r="45" spans="1:5" x14ac:dyDescent="0.2">
      <c r="A45" s="4"/>
      <c r="B45" s="11"/>
      <c r="E45" s="4"/>
    </row>
    <row r="46" spans="1:5" x14ac:dyDescent="0.2">
      <c r="A46" s="4"/>
      <c r="B46" s="11"/>
      <c r="E46" s="4"/>
    </row>
    <row r="47" spans="1:5" x14ac:dyDescent="0.2">
      <c r="A47" s="4"/>
      <c r="B47" s="11"/>
      <c r="E47" s="4"/>
    </row>
    <row r="48" spans="1:5" x14ac:dyDescent="0.2">
      <c r="A48" s="4"/>
      <c r="B48" s="11"/>
      <c r="E48" s="4"/>
    </row>
    <row r="49" spans="1:5" x14ac:dyDescent="0.2">
      <c r="A49" s="4"/>
      <c r="B49" s="11"/>
      <c r="E49" s="4"/>
    </row>
    <row r="50" spans="1:5" x14ac:dyDescent="0.2">
      <c r="A50" s="4"/>
      <c r="B50" s="11"/>
      <c r="E50" s="4"/>
    </row>
    <row r="51" spans="1:5" x14ac:dyDescent="0.2">
      <c r="A51" s="4"/>
      <c r="E51" s="4"/>
    </row>
    <row r="52" spans="1:5" x14ac:dyDescent="0.2">
      <c r="A52" s="4"/>
      <c r="E52" s="4"/>
    </row>
    <row r="53" spans="1:5" x14ac:dyDescent="0.2">
      <c r="A53" s="4"/>
      <c r="E53" s="4"/>
    </row>
    <row r="54" spans="1:5" x14ac:dyDescent="0.2">
      <c r="A54" s="4"/>
      <c r="E54" s="4"/>
    </row>
    <row r="55" spans="1:5" x14ac:dyDescent="0.2">
      <c r="A55" s="4"/>
      <c r="E55" s="4"/>
    </row>
    <row r="56" spans="1:5" x14ac:dyDescent="0.2">
      <c r="A56" s="4"/>
      <c r="E56" s="4"/>
    </row>
    <row r="57" spans="1:5" x14ac:dyDescent="0.2">
      <c r="A57" s="4"/>
      <c r="E57" s="4"/>
    </row>
    <row r="58" spans="1:5" x14ac:dyDescent="0.2">
      <c r="A58" s="4"/>
      <c r="E58" s="4"/>
    </row>
    <row r="59" spans="1:5" x14ac:dyDescent="0.2">
      <c r="A59" s="4"/>
      <c r="E59" s="4"/>
    </row>
    <row r="60" spans="1:5" x14ac:dyDescent="0.2">
      <c r="A60" s="4"/>
      <c r="E60" s="4"/>
    </row>
    <row r="61" spans="1:5" x14ac:dyDescent="0.2">
      <c r="A61" s="4"/>
      <c r="E61" s="4"/>
    </row>
    <row r="62" spans="1:5" x14ac:dyDescent="0.2">
      <c r="A62" s="4"/>
      <c r="E62" s="4"/>
    </row>
    <row r="63" spans="1:5" x14ac:dyDescent="0.2">
      <c r="A63" s="4"/>
      <c r="E63" s="4"/>
    </row>
    <row r="64" spans="1:5" x14ac:dyDescent="0.2">
      <c r="A64" s="4"/>
      <c r="E64" s="4"/>
    </row>
    <row r="65" spans="1:5" x14ac:dyDescent="0.2">
      <c r="A65" s="4"/>
      <c r="E65" s="4"/>
    </row>
    <row r="66" spans="1:5" x14ac:dyDescent="0.2">
      <c r="A66" s="4"/>
      <c r="B66" s="4"/>
      <c r="C66" s="12"/>
      <c r="D66" s="4"/>
      <c r="E66" s="4"/>
    </row>
  </sheetData>
  <sheetProtection sheet="1" objects="1" scenarios="1" selectLockedCells="1"/>
  <hyperlinks>
    <hyperlink ref="B5" location="Laskelma!A1" display="ALOITA" xr:uid="{00000000-0004-0000-0000-000000000000}"/>
    <hyperlink ref="B15" r:id="rId1" display="erillisestä ohjetiedostosta" xr:uid="{00000000-0004-0000-0000-000001000000}"/>
    <hyperlink ref="B25" location="Muutoshistoria!A1" display="Luettelo muutoksista ja päivityksistä" xr:uid="{00000000-0004-0000-0000-000002000000}"/>
  </hyperlinks>
  <pageMargins left="0.7" right="0.7" top="0.75" bottom="0.75" header="0.3" footer="0.3"/>
  <pageSetup paperSize="9" firstPageNumber="0"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2"/>
  <sheetViews>
    <sheetView showGridLines="0" zoomScaleNormal="100" workbookViewId="0">
      <selection activeCell="D4" sqref="D4"/>
    </sheetView>
  </sheetViews>
  <sheetFormatPr defaultColWidth="11.5703125" defaultRowHeight="15" x14ac:dyDescent="0.2"/>
  <cols>
    <col min="1" max="1" width="2.42578125" style="13" customWidth="1"/>
    <col min="2" max="2" width="5.42578125" style="13" customWidth="1"/>
    <col min="3" max="3" width="37.42578125" style="13" customWidth="1"/>
    <col min="4" max="4" width="15.42578125" style="14" customWidth="1"/>
    <col min="5" max="5" width="6.42578125" style="14" customWidth="1"/>
    <col min="6" max="6" width="15.28515625" style="14" customWidth="1"/>
    <col min="7" max="7" width="10.5703125" style="13" customWidth="1"/>
    <col min="8" max="8" width="36.140625" style="15" customWidth="1"/>
    <col min="9" max="16384" width="11.5703125" style="13"/>
  </cols>
  <sheetData>
    <row r="1" spans="1:256" ht="15.75" x14ac:dyDescent="0.25">
      <c r="A1" s="16" t="s">
        <v>12</v>
      </c>
      <c r="F1" s="17" t="s">
        <v>13</v>
      </c>
      <c r="G1"/>
      <c r="H1" s="18"/>
      <c r="I1"/>
      <c r="J1"/>
    </row>
    <row r="2" spans="1:256" s="21" customFormat="1" ht="9.9499999999999993" customHeight="1" x14ac:dyDescent="0.25">
      <c r="A2" s="19"/>
      <c r="B2" s="20"/>
      <c r="E2" s="22"/>
      <c r="G2" s="23"/>
      <c r="H2" s="24"/>
      <c r="I2" s="23"/>
      <c r="J2"/>
      <c r="K2"/>
      <c r="L2"/>
      <c r="M2"/>
      <c r="IU2"/>
      <c r="IV2"/>
    </row>
    <row r="3" spans="1:256" ht="15.75" x14ac:dyDescent="0.25">
      <c r="B3" s="25" t="s">
        <v>14</v>
      </c>
      <c r="D3" s="26" t="s">
        <v>15</v>
      </c>
      <c r="E3" s="26"/>
      <c r="F3" s="26" t="s">
        <v>16</v>
      </c>
    </row>
    <row r="4" spans="1:256" s="21" customFormat="1" ht="15.75" x14ac:dyDescent="0.25">
      <c r="A4" s="19"/>
      <c r="B4" s="20"/>
      <c r="C4" s="27"/>
      <c r="D4" s="118" t="s">
        <v>17</v>
      </c>
      <c r="E4" s="28"/>
      <c r="F4" s="118" t="s">
        <v>17</v>
      </c>
      <c r="G4" s="23"/>
      <c r="H4" s="24"/>
      <c r="I4" s="23"/>
      <c r="J4"/>
      <c r="K4"/>
      <c r="L4"/>
      <c r="M4"/>
      <c r="IU4"/>
      <c r="IV4"/>
    </row>
    <row r="5" spans="1:256" x14ac:dyDescent="0.2">
      <c r="C5" s="13" t="s">
        <v>18</v>
      </c>
      <c r="D5" s="14">
        <f>'Elatusvelvollisen perhe'!E10+'Elatusvelvollisen perhe'!E14</f>
        <v>0</v>
      </c>
      <c r="F5" s="14">
        <f>'Lähivanhemman perhe'!E10+'Lähivanhemman perhe'!E14</f>
        <v>0</v>
      </c>
    </row>
    <row r="6" spans="1:256" x14ac:dyDescent="0.2">
      <c r="C6" s="13" t="s">
        <v>19</v>
      </c>
      <c r="D6" s="14">
        <f>'Elatusvelvollisen perhe'!E11</f>
        <v>0</v>
      </c>
      <c r="F6" s="14">
        <f>'Lähivanhemman perhe'!E11</f>
        <v>0</v>
      </c>
      <c r="H6" s="18"/>
    </row>
    <row r="7" spans="1:256" x14ac:dyDescent="0.2">
      <c r="C7" s="13" t="s">
        <v>20</v>
      </c>
      <c r="D7" s="14">
        <f>D5-D6</f>
        <v>0</v>
      </c>
      <c r="F7" s="14">
        <f>F5-F6</f>
        <v>0</v>
      </c>
    </row>
    <row r="8" spans="1:256" s="21" customFormat="1" ht="9.9499999999999993" customHeight="1" x14ac:dyDescent="0.25">
      <c r="A8" s="19"/>
      <c r="B8" s="20"/>
      <c r="E8" s="22"/>
      <c r="G8" s="23"/>
      <c r="H8" s="24"/>
      <c r="I8" s="23"/>
      <c r="J8"/>
      <c r="K8"/>
      <c r="L8"/>
      <c r="M8"/>
      <c r="IU8"/>
      <c r="IV8"/>
    </row>
    <row r="9" spans="1:256" x14ac:dyDescent="0.2">
      <c r="C9" s="13" t="s">
        <v>21</v>
      </c>
      <c r="D9" s="14">
        <f>'Elatusvelvollisen perhe'!E38</f>
        <v>400</v>
      </c>
      <c r="F9" s="14">
        <f>'Lähivanhemman perhe'!E50</f>
        <v>400</v>
      </c>
    </row>
    <row r="10" spans="1:256" x14ac:dyDescent="0.2">
      <c r="C10" s="13" t="s">
        <v>22</v>
      </c>
      <c r="F10" s="29">
        <f>SUM('Lähivanhemman perhe'!D24:D26)</f>
        <v>0</v>
      </c>
    </row>
    <row r="11" spans="1:256" x14ac:dyDescent="0.2">
      <c r="C11" s="13" t="s">
        <v>23</v>
      </c>
      <c r="F11" s="14">
        <f>IF(F9=0,0,IF(F10&gt;0,VLOOKUP(F10,Asumis_osuudet,3)*F9*'Lähivanhemman perhe'!D24,0))</f>
        <v>0</v>
      </c>
    </row>
    <row r="12" spans="1:256" x14ac:dyDescent="0.2">
      <c r="C12" s="13" t="s">
        <v>24</v>
      </c>
      <c r="D12" s="14">
        <f>D9</f>
        <v>400</v>
      </c>
      <c r="F12" s="14">
        <f>F9-F11</f>
        <v>400</v>
      </c>
    </row>
    <row r="13" spans="1:256" x14ac:dyDescent="0.2">
      <c r="C13" s="13" t="s">
        <v>25</v>
      </c>
      <c r="D13" s="14">
        <f>IF('Elatusvelvollisen perhe'!E5="",Vakiot!E13,Vakiot!E14*2*'Elatusvelvollisen perhe'!E7)</f>
        <v>720</v>
      </c>
      <c r="F13" s="14">
        <f>IF('Lähivanhemman perhe'!E5="",Vakiot!E13,Vakiot!E14*2*'Lähivanhemman perhe'!E7)</f>
        <v>720</v>
      </c>
    </row>
    <row r="14" spans="1:256" x14ac:dyDescent="0.2">
      <c r="C14" s="13" t="s">
        <v>26</v>
      </c>
      <c r="D14" s="14">
        <f>'Elatusvelvollisen perhe'!E22+'Elatusvelvollisen perhe'!E23</f>
        <v>0</v>
      </c>
      <c r="F14" s="14">
        <f>'Lähivanhemman perhe'!E25+'Lähivanhemman perhe'!E26+'Lähivanhemman perhe'!E29-'Lähivanhemman perhe'!E21</f>
        <v>0</v>
      </c>
    </row>
    <row r="15" spans="1:256" x14ac:dyDescent="0.2">
      <c r="C15" s="13" t="s">
        <v>27</v>
      </c>
      <c r="D15" s="14">
        <f>'Elatusvelvollisen perhe'!E40</f>
        <v>0</v>
      </c>
      <c r="F15" s="14">
        <f>'Lähivanhemman perhe'!E52</f>
        <v>0</v>
      </c>
    </row>
    <row r="16" spans="1:256" x14ac:dyDescent="0.2">
      <c r="C16" s="13" t="s">
        <v>28</v>
      </c>
      <c r="D16" s="14">
        <f>SUM(D12:D15)</f>
        <v>1120</v>
      </c>
      <c r="F16" s="14">
        <f>SUM(F12:F15)</f>
        <v>1120</v>
      </c>
    </row>
    <row r="17" spans="1:256" s="21" customFormat="1" ht="9.9499999999999993" customHeight="1" x14ac:dyDescent="0.25">
      <c r="A17" s="19"/>
      <c r="B17" s="20"/>
      <c r="E17" s="22"/>
      <c r="G17" s="23"/>
      <c r="H17" s="24"/>
      <c r="I17" s="23"/>
      <c r="J17"/>
      <c r="K17"/>
      <c r="L17"/>
      <c r="M17"/>
      <c r="IU17"/>
      <c r="IV17"/>
    </row>
    <row r="18" spans="1:256" s="16" customFormat="1" ht="15.75" x14ac:dyDescent="0.25">
      <c r="C18" s="16" t="s">
        <v>29</v>
      </c>
      <c r="D18" s="30">
        <f>D7-D16</f>
        <v>-1120</v>
      </c>
      <c r="E18" s="30"/>
      <c r="F18" s="30">
        <f>F7-F16</f>
        <v>-1120</v>
      </c>
      <c r="H18" s="31"/>
    </row>
    <row r="19" spans="1:256" hidden="1" x14ac:dyDescent="0.2">
      <c r="D19" s="14">
        <f>IF(D18&lt;0,0,D18)</f>
        <v>0</v>
      </c>
      <c r="F19" s="14">
        <f>IF(F18&lt;0,0,F18)</f>
        <v>0</v>
      </c>
    </row>
    <row r="20" spans="1:256" x14ac:dyDescent="0.2">
      <c r="C20" s="13" t="s">
        <v>30</v>
      </c>
      <c r="D20" s="32">
        <f>IF(D19=0,0,D19/(D19+F19))</f>
        <v>0</v>
      </c>
      <c r="E20" s="32"/>
      <c r="F20" s="32">
        <f>1-D20</f>
        <v>1</v>
      </c>
    </row>
    <row r="21" spans="1:256" s="21" customFormat="1" ht="9.9499999999999993" customHeight="1" x14ac:dyDescent="0.25">
      <c r="A21" s="19"/>
      <c r="B21" s="20"/>
      <c r="E21" s="22"/>
      <c r="G21" s="23"/>
      <c r="H21" s="24"/>
      <c r="I21" s="23"/>
      <c r="J21"/>
      <c r="K21"/>
      <c r="L21"/>
      <c r="M21"/>
      <c r="IU21"/>
      <c r="IV21"/>
    </row>
    <row r="22" spans="1:256" ht="15.75" x14ac:dyDescent="0.25">
      <c r="B22" s="25" t="s">
        <v>31</v>
      </c>
      <c r="F22" s="33">
        <f>'Lähivanhemman perhe'!D24</f>
        <v>0</v>
      </c>
    </row>
    <row r="23" spans="1:256" s="21" customFormat="1" ht="9.9499999999999993" customHeight="1" x14ac:dyDescent="0.25">
      <c r="A23" s="19"/>
      <c r="B23" s="20"/>
      <c r="E23" s="22"/>
      <c r="G23" s="23"/>
      <c r="H23" s="24"/>
      <c r="I23" s="23"/>
      <c r="J23"/>
      <c r="K23"/>
      <c r="L23"/>
      <c r="M23"/>
      <c r="IU23"/>
      <c r="IV23"/>
    </row>
    <row r="24" spans="1:256" x14ac:dyDescent="0.2">
      <c r="C24" s="13" t="s">
        <v>32</v>
      </c>
      <c r="D24" s="34"/>
      <c r="F24" s="14">
        <f>'Lähivanhemman perhe'!E24</f>
        <v>0</v>
      </c>
    </row>
    <row r="25" spans="1:256" x14ac:dyDescent="0.2">
      <c r="C25" s="13" t="s">
        <v>33</v>
      </c>
      <c r="D25" s="34"/>
      <c r="F25" s="14">
        <f>'Lähivanhemman perhe'!E32</f>
        <v>0</v>
      </c>
    </row>
    <row r="26" spans="1:256" x14ac:dyDescent="0.2">
      <c r="C26" s="13" t="s">
        <v>34</v>
      </c>
      <c r="D26" s="34"/>
      <c r="F26" s="14">
        <f>IF(F11&lt;=0,0,F11)</f>
        <v>0</v>
      </c>
    </row>
    <row r="27" spans="1:256" x14ac:dyDescent="0.2">
      <c r="C27" s="13" t="s">
        <v>35</v>
      </c>
      <c r="D27" s="34"/>
      <c r="F27" s="14">
        <f>IF('Lähivanhemman perhe'!E19="",0,'Lähivanhemman perhe'!E19)</f>
        <v>0</v>
      </c>
    </row>
    <row r="28" spans="1:256" x14ac:dyDescent="0.2">
      <c r="C28" s="13" t="s">
        <v>36</v>
      </c>
      <c r="D28" s="34"/>
      <c r="F28" s="14">
        <f>'Lähivanhemman perhe'!E20</f>
        <v>0</v>
      </c>
    </row>
    <row r="29" spans="1:256" ht="15.75" x14ac:dyDescent="0.25">
      <c r="C29" s="13" t="s">
        <v>37</v>
      </c>
      <c r="D29" s="34"/>
      <c r="F29" s="30">
        <f>SUM(F24:F26)-(F27+F28)</f>
        <v>0</v>
      </c>
    </row>
    <row r="30" spans="1:256" s="21" customFormat="1" ht="9.9499999999999993" customHeight="1" x14ac:dyDescent="0.25">
      <c r="A30" s="19"/>
      <c r="B30" s="20"/>
      <c r="E30" s="22"/>
      <c r="G30" s="23"/>
      <c r="H30" s="24"/>
      <c r="I30" s="23"/>
      <c r="J30"/>
      <c r="K30"/>
      <c r="L30"/>
      <c r="M30"/>
      <c r="IU30"/>
      <c r="IV30"/>
    </row>
    <row r="31" spans="1:256" x14ac:dyDescent="0.2">
      <c r="B31" s="25" t="s">
        <v>38</v>
      </c>
    </row>
    <row r="32" spans="1:256" s="21" customFormat="1" ht="9.9499999999999993" customHeight="1" x14ac:dyDescent="0.25">
      <c r="A32" s="19"/>
      <c r="B32" s="20"/>
      <c r="E32" s="22"/>
      <c r="G32" s="23"/>
      <c r="H32" s="24"/>
      <c r="I32" s="23"/>
      <c r="J32"/>
      <c r="K32"/>
      <c r="L32"/>
      <c r="M32"/>
      <c r="IU32"/>
      <c r="IV32"/>
    </row>
    <row r="33" spans="1:256" x14ac:dyDescent="0.2">
      <c r="C33" s="13" t="s">
        <v>39</v>
      </c>
      <c r="D33" s="32">
        <f>D20</f>
        <v>0</v>
      </c>
      <c r="E33" s="32"/>
      <c r="F33" s="32">
        <f>F20</f>
        <v>1</v>
      </c>
    </row>
    <row r="34" spans="1:256" x14ac:dyDescent="0.2">
      <c r="C34" s="13" t="s">
        <v>40</v>
      </c>
      <c r="D34" s="14">
        <f>IF(D18&lt;0,0,IF(F29*D33&gt;=D18,D18,F29*D33))</f>
        <v>0</v>
      </c>
      <c r="F34" s="14">
        <f>F29-D34</f>
        <v>0</v>
      </c>
    </row>
    <row r="35" spans="1:256" x14ac:dyDescent="0.2">
      <c r="C35" s="13" t="s">
        <v>41</v>
      </c>
      <c r="D35" s="14">
        <f>IF(D34=0,0,IF(F29=0,0,IF(D18+F18&lt;F29,(D18+F18)/F29*'Elatusvelvollisen perhe'!E30,'Elatusvelvollisen perhe'!E30)))</f>
        <v>0</v>
      </c>
    </row>
    <row r="36" spans="1:256" ht="15.75" x14ac:dyDescent="0.25">
      <c r="C36" s="13" t="s">
        <v>42</v>
      </c>
      <c r="D36" s="30">
        <f>IF((D34-D35)&lt;=0,0,D34-D35)</f>
        <v>0</v>
      </c>
    </row>
    <row r="37" spans="1:256" x14ac:dyDescent="0.2">
      <c r="C37" s="13" t="s">
        <v>43</v>
      </c>
      <c r="D37" s="14">
        <f>IF(D36&lt;=0,0,D36/F22)</f>
        <v>0</v>
      </c>
    </row>
    <row r="38" spans="1:256" s="21" customFormat="1" ht="9.9499999999999993" customHeight="1" x14ac:dyDescent="0.25">
      <c r="A38" s="19"/>
      <c r="B38" s="20"/>
      <c r="E38" s="22"/>
      <c r="G38" s="23"/>
      <c r="H38" s="24"/>
      <c r="I38" s="23"/>
      <c r="J38"/>
      <c r="K38"/>
      <c r="L38"/>
      <c r="M38"/>
      <c r="IU38"/>
      <c r="IV38"/>
    </row>
    <row r="39" spans="1:256" x14ac:dyDescent="0.2">
      <c r="B39" s="13" t="s">
        <v>44</v>
      </c>
    </row>
    <row r="40" spans="1:256" s="21" customFormat="1" ht="9.9499999999999993" customHeight="1" x14ac:dyDescent="0.25">
      <c r="A40" s="19"/>
      <c r="B40" s="20"/>
      <c r="E40" s="22"/>
      <c r="G40" s="23"/>
      <c r="H40" s="24"/>
      <c r="I40" s="23"/>
      <c r="J40"/>
      <c r="K40"/>
      <c r="L40"/>
      <c r="M40"/>
      <c r="IU40"/>
      <c r="IV40"/>
    </row>
    <row r="41" spans="1:256" x14ac:dyDescent="0.2">
      <c r="C41" s="13" t="s">
        <v>29</v>
      </c>
      <c r="D41" s="14">
        <f>D19</f>
        <v>0</v>
      </c>
      <c r="F41" s="14">
        <f>F19</f>
        <v>0</v>
      </c>
    </row>
    <row r="42" spans="1:256" x14ac:dyDescent="0.2">
      <c r="C42" s="13" t="s">
        <v>45</v>
      </c>
      <c r="D42" s="14">
        <f>IF('Elatusvelvollisen perhe'!E33&gt;'Elatusvelvollisen perhe'!E37,('Elatusvelvollisen perhe'!E33-'Elatusvelvollisen perhe'!E37)*'Elatusvelvollisen perhe'!E7,0)</f>
        <v>0</v>
      </c>
      <c r="F42" s="14">
        <f>IF('Lähivanhemman perhe'!E45&gt;'Lähivanhemman perhe'!E49,('Lähivanhemman perhe'!E45-'Lähivanhemman perhe'!E49)*'Lähivanhemman perhe'!E7,0)</f>
        <v>0</v>
      </c>
    </row>
    <row r="43" spans="1:256" x14ac:dyDescent="0.2">
      <c r="C43" s="13" t="s">
        <v>46</v>
      </c>
      <c r="D43" s="14">
        <f>IF(D36&lt;0,0,D36)</f>
        <v>0</v>
      </c>
      <c r="F43" s="14">
        <f>IF(F34&lt;0,0,F34)</f>
        <v>0</v>
      </c>
    </row>
    <row r="44" spans="1:256" x14ac:dyDescent="0.2">
      <c r="C44" s="13" t="s">
        <v>47</v>
      </c>
      <c r="D44" s="14">
        <f>D41-D43-D42</f>
        <v>0</v>
      </c>
      <c r="F44" s="14">
        <f>F41-F43-F42</f>
        <v>0</v>
      </c>
    </row>
    <row r="45" spans="1:256" ht="8.25" customHeight="1" x14ac:dyDescent="0.2"/>
    <row r="46" spans="1:256" x14ac:dyDescent="0.2">
      <c r="A46" s="13" t="s">
        <v>48</v>
      </c>
    </row>
    <row r="47" spans="1:256" s="21" customFormat="1" ht="7.5" customHeight="1" x14ac:dyDescent="0.25">
      <c r="A47" s="19"/>
      <c r="B47" s="35"/>
      <c r="C47" s="27"/>
      <c r="D47" s="27"/>
      <c r="E47" s="36"/>
      <c r="F47" s="27"/>
      <c r="G47" s="23"/>
      <c r="H47" s="24"/>
      <c r="I47" s="23"/>
      <c r="J47"/>
      <c r="K47"/>
      <c r="L47"/>
      <c r="M47"/>
      <c r="IU47"/>
      <c r="IV47"/>
    </row>
    <row r="48" spans="1:256" x14ac:dyDescent="0.2">
      <c r="B48" s="127"/>
      <c r="C48" s="127"/>
      <c r="D48" s="127"/>
      <c r="E48" s="127"/>
      <c r="F48" s="127"/>
    </row>
    <row r="49" spans="2:6" x14ac:dyDescent="0.2">
      <c r="B49" s="127"/>
      <c r="C49" s="127"/>
      <c r="D49" s="127"/>
      <c r="E49" s="127"/>
      <c r="F49" s="127"/>
    </row>
    <row r="50" spans="2:6" x14ac:dyDescent="0.2">
      <c r="B50" s="127"/>
      <c r="C50" s="127"/>
      <c r="D50" s="127"/>
      <c r="E50" s="127"/>
      <c r="F50" s="127"/>
    </row>
    <row r="51" spans="2:6" x14ac:dyDescent="0.2">
      <c r="B51" s="127"/>
      <c r="C51" s="127"/>
      <c r="D51" s="127"/>
      <c r="E51" s="127"/>
      <c r="F51" s="127"/>
    </row>
    <row r="52" spans="2:6" x14ac:dyDescent="0.2">
      <c r="B52" s="127"/>
      <c r="C52" s="127"/>
      <c r="D52" s="127"/>
      <c r="E52" s="127"/>
      <c r="F52" s="127"/>
    </row>
  </sheetData>
  <sheetProtection sheet="1" objects="1" scenarios="1"/>
  <mergeCells count="1">
    <mergeCell ref="B48:F52"/>
  </mergeCells>
  <conditionalFormatting sqref="D35">
    <cfRule type="cellIs" dxfId="0" priority="1" operator="lessThan">
      <formula>0</formula>
    </cfRule>
  </conditionalFormatting>
  <hyperlinks>
    <hyperlink ref="D4" location="'Elatusvelvollisen perhe'!A1" display="Erittelyyn ..." xr:uid="{00000000-0004-0000-0100-000000000000}"/>
    <hyperlink ref="F4" location="'Lähivanhemman perhe'!A1" display="Erittelyyn ..." xr:uid="{00000000-0004-0000-0100-000001000000}"/>
  </hyperlinks>
  <pageMargins left="0.7" right="0.7" top="0.75" bottom="0.75" header="0.3" footer="0.3"/>
  <pageSetup paperSize="9"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55"/>
  <sheetViews>
    <sheetView showGridLines="0" zoomScaleNormal="100" workbookViewId="0">
      <selection activeCell="E6" sqref="E6"/>
    </sheetView>
  </sheetViews>
  <sheetFormatPr defaultColWidth="11.5703125" defaultRowHeight="15" x14ac:dyDescent="0.2"/>
  <cols>
    <col min="1" max="1" width="2.42578125" style="21" customWidth="1"/>
    <col min="2" max="2" width="4.7109375" style="20" customWidth="1"/>
    <col min="3" max="3" width="40.42578125" style="21" customWidth="1"/>
    <col min="4" max="4" width="5.85546875" style="21" customWidth="1"/>
    <col min="5" max="5" width="15.28515625" style="22" customWidth="1"/>
    <col min="6" max="6" width="2.7109375" style="21" customWidth="1"/>
    <col min="7" max="9" width="5.140625" style="23" customWidth="1"/>
    <col min="10" max="10" width="5" style="13" customWidth="1"/>
    <col min="11" max="253" width="11.5703125" style="21"/>
  </cols>
  <sheetData>
    <row r="1" spans="1:12" ht="15.75" x14ac:dyDescent="0.25">
      <c r="A1" s="19" t="s">
        <v>49</v>
      </c>
      <c r="E1" s="119" t="s">
        <v>50</v>
      </c>
      <c r="F1"/>
      <c r="G1"/>
      <c r="H1"/>
      <c r="I1" s="37" t="s">
        <v>51</v>
      </c>
      <c r="J1"/>
      <c r="K1"/>
      <c r="L1" s="38"/>
    </row>
    <row r="2" spans="1:12" ht="9.9499999999999993" customHeight="1" x14ac:dyDescent="0.25">
      <c r="A2" s="19"/>
      <c r="J2" s="23"/>
      <c r="K2"/>
      <c r="L2"/>
    </row>
    <row r="3" spans="1:12" ht="15.75" x14ac:dyDescent="0.25">
      <c r="A3" s="19"/>
      <c r="B3" s="20" t="s">
        <v>52</v>
      </c>
    </row>
    <row r="4" spans="1:12" ht="15.75" x14ac:dyDescent="0.25">
      <c r="A4" s="19"/>
      <c r="C4" s="21" t="s">
        <v>53</v>
      </c>
      <c r="E4" s="39" t="s">
        <v>86</v>
      </c>
      <c r="J4" s="23"/>
    </row>
    <row r="5" spans="1:12" ht="15.75" x14ac:dyDescent="0.25">
      <c r="A5" s="19"/>
      <c r="C5" s="21" t="s">
        <v>55</v>
      </c>
      <c r="E5" s="40" t="str">
        <f>IF(LEFT(E4,1)="e",0.5,"")</f>
        <v/>
      </c>
      <c r="K5" s="27"/>
      <c r="L5" s="27"/>
    </row>
    <row r="6" spans="1:12" ht="15.75" x14ac:dyDescent="0.25">
      <c r="A6" s="19"/>
      <c r="C6" s="41" t="s">
        <v>56</v>
      </c>
      <c r="E6" s="42" t="s">
        <v>57</v>
      </c>
      <c r="K6" s="27"/>
      <c r="L6" s="27"/>
    </row>
    <row r="7" spans="1:12" ht="15.75" hidden="1" x14ac:dyDescent="0.25">
      <c r="A7" s="19"/>
      <c r="E7" s="43">
        <f>IF(E5&lt;&gt;"",IF(ISNUMBER(E6),E6,E5),1)</f>
        <v>1</v>
      </c>
    </row>
    <row r="8" spans="1:12" ht="9.9499999999999993" customHeight="1" x14ac:dyDescent="0.25">
      <c r="A8" s="19"/>
      <c r="J8" s="23"/>
      <c r="K8"/>
      <c r="L8"/>
    </row>
    <row r="9" spans="1:12" x14ac:dyDescent="0.2">
      <c r="B9" s="20" t="s">
        <v>58</v>
      </c>
    </row>
    <row r="10" spans="1:12" x14ac:dyDescent="0.2">
      <c r="C10" s="21" t="s">
        <v>59</v>
      </c>
      <c r="E10" s="44"/>
    </row>
    <row r="11" spans="1:12" x14ac:dyDescent="0.2">
      <c r="C11" s="21" t="s">
        <v>19</v>
      </c>
      <c r="E11" s="45"/>
    </row>
    <row r="12" spans="1:12" x14ac:dyDescent="0.2">
      <c r="C12" s="21" t="s">
        <v>60</v>
      </c>
      <c r="E12" s="126"/>
    </row>
    <row r="13" spans="1:12" x14ac:dyDescent="0.2">
      <c r="C13" s="21" t="s">
        <v>161</v>
      </c>
      <c r="E13" s="46"/>
    </row>
    <row r="14" spans="1:12" ht="14.85" customHeight="1" x14ac:dyDescent="0.2">
      <c r="C14" s="21" t="s">
        <v>162</v>
      </c>
      <c r="E14" s="124" t="str">
        <f>IF(E4="Kyllä",IF(ISNUMBER(E12),E12*Vakiot!E44,"0"),"0")</f>
        <v>0</v>
      </c>
    </row>
    <row r="15" spans="1:12" x14ac:dyDescent="0.2">
      <c r="C15" s="21" t="s">
        <v>61</v>
      </c>
      <c r="E15" s="22">
        <f>E10-E11+E14</f>
        <v>0</v>
      </c>
    </row>
    <row r="16" spans="1:12" ht="9.9499999999999993" customHeight="1" x14ac:dyDescent="0.25">
      <c r="A16" s="19"/>
      <c r="K16"/>
      <c r="L16"/>
    </row>
    <row r="17" spans="1:256" ht="15.75" x14ac:dyDescent="0.25">
      <c r="A17" s="19"/>
      <c r="B17" s="20" t="s">
        <v>62</v>
      </c>
      <c r="C17"/>
      <c r="D17" s="20"/>
      <c r="E17" s="48"/>
      <c r="G17" s="49"/>
      <c r="H17" s="49"/>
      <c r="I17" s="49"/>
    </row>
    <row r="18" spans="1:256" ht="15.75" x14ac:dyDescent="0.25">
      <c r="A18" s="19"/>
      <c r="C18" s="21" t="s">
        <v>63</v>
      </c>
      <c r="D18" s="20"/>
      <c r="E18" s="50"/>
      <c r="G18" s="49"/>
      <c r="H18" s="49"/>
      <c r="I18" s="49"/>
    </row>
    <row r="19" spans="1:256" ht="15.75" x14ac:dyDescent="0.25">
      <c r="A19" s="19"/>
      <c r="C19" s="21" t="s">
        <v>64</v>
      </c>
      <c r="D19" s="20"/>
      <c r="E19" s="47" t="str">
        <f>IF(ISNUMBER(E18),IF(ISNUMBER(E12),IF(E12&gt;5,((Vakiot!G50+(E12-5)*Vakiot!E50)+(E13*Vakiot!E45))/E12*E18,(VLOOKUP(E12,Lapsilisat,5)+(E13*Vakiot!E45))/E12*E18),""),"")</f>
        <v/>
      </c>
      <c r="G19" s="49"/>
      <c r="H19" s="49"/>
      <c r="I19" s="49"/>
    </row>
    <row r="20" spans="1:256" ht="15.75" x14ac:dyDescent="0.25">
      <c r="A20" s="19"/>
      <c r="C20" s="21" t="s">
        <v>65</v>
      </c>
      <c r="D20" s="20"/>
      <c r="E20" s="44"/>
      <c r="G20" s="49"/>
      <c r="H20" s="49"/>
      <c r="I20" s="49"/>
    </row>
    <row r="21" spans="1:256" ht="15.75" x14ac:dyDescent="0.25">
      <c r="A21" s="19"/>
      <c r="C21" s="21" t="s">
        <v>66</v>
      </c>
      <c r="D21" s="20"/>
      <c r="E21" s="51">
        <v>0</v>
      </c>
      <c r="G21" s="49"/>
      <c r="H21" s="49"/>
      <c r="I21" s="49"/>
    </row>
    <row r="22" spans="1:256" ht="9.9499999999999993" customHeight="1" x14ac:dyDescent="0.25">
      <c r="A22" s="19"/>
      <c r="K22"/>
      <c r="L22"/>
    </row>
    <row r="23" spans="1:256" ht="15.75" x14ac:dyDescent="0.25">
      <c r="A23" s="19"/>
      <c r="B23" s="20" t="s">
        <v>68</v>
      </c>
      <c r="C23"/>
      <c r="D23" s="20"/>
      <c r="E23" s="48"/>
      <c r="G23" s="49">
        <v>7</v>
      </c>
      <c r="H23" s="49">
        <v>13</v>
      </c>
      <c r="I23" s="49">
        <v>18</v>
      </c>
      <c r="J23" s="23"/>
    </row>
    <row r="24" spans="1:256" ht="15.75" x14ac:dyDescent="0.25">
      <c r="A24" s="19"/>
      <c r="C24" s="21" t="s">
        <v>69</v>
      </c>
      <c r="D24" s="52">
        <f>SUM(G24:I24)</f>
        <v>0</v>
      </c>
      <c r="E24" s="47">
        <f>IF(G24&gt;0,VLOOKUP(G$23,Lasten_kustannukset,3)*G24,0)+IF(H24&gt;0,VLOOKUP(H$23,Lasten_kustannukset,3)*H24,0)+IF(I24&gt;0,VLOOKUP(I$23,Lasten_kustannukset,3)*I24,0)</f>
        <v>0</v>
      </c>
      <c r="F24" s="53"/>
      <c r="G24" s="54"/>
      <c r="H24" s="55"/>
      <c r="I24" s="56"/>
    </row>
    <row r="25" spans="1:256" ht="15.75" x14ac:dyDescent="0.25">
      <c r="A25" s="19"/>
      <c r="C25" s="21" t="s">
        <v>70</v>
      </c>
      <c r="D25" s="52">
        <f>SUM(G25:I25)</f>
        <v>0</v>
      </c>
      <c r="E25" s="47">
        <f>(IF(G25&gt;0,VLOOKUP(G$23,Lasten_kustannukset,3)*G25,0)+IF(H25&gt;0,VLOOKUP(H$23,Lasten_kustannukset,3)*H25,0)+IF(I25&gt;0,VLOOKUP(I$23,Lasten_kustannukset,3)*I25,0))*E7</f>
        <v>0</v>
      </c>
      <c r="F25" s="53"/>
      <c r="G25" s="57"/>
      <c r="H25" s="58"/>
      <c r="I25" s="59"/>
      <c r="J25" s="23"/>
    </row>
    <row r="26" spans="1:256" ht="15.75" x14ac:dyDescent="0.25">
      <c r="A26" s="19"/>
      <c r="C26" s="21" t="s">
        <v>71</v>
      </c>
      <c r="D26" s="52">
        <f>SUM(G26:I26)</f>
        <v>0</v>
      </c>
      <c r="E26" s="47">
        <f>IF(G26&gt;0,VLOOKUP(G$23,Lasten_kustannukset,3)*G26,0)+IF(H26&gt;0,VLOOKUP(H$23,Lasten_kustannukset,3)*H26,0)+IF(I26&gt;0,VLOOKUP(I$23,Lasten_kustannukset,3)*I26,0)</f>
        <v>0</v>
      </c>
      <c r="F26" s="53"/>
      <c r="G26" s="60"/>
      <c r="H26" s="61"/>
      <c r="I26" s="62"/>
    </row>
    <row r="27" spans="1:256" ht="15.75" x14ac:dyDescent="0.25">
      <c r="A27" s="19"/>
      <c r="C27" s="21" t="s">
        <v>72</v>
      </c>
      <c r="D27" s="63" t="s">
        <v>67</v>
      </c>
      <c r="E27" s="48"/>
    </row>
    <row r="28" spans="1:256" ht="15.75" x14ac:dyDescent="0.25">
      <c r="A28" s="19"/>
      <c r="C28" s="21" t="s">
        <v>73</v>
      </c>
      <c r="D28" s="52">
        <f>SUM(D24:D27)</f>
        <v>0</v>
      </c>
      <c r="E28" s="47">
        <f>SUM(E24:E27)</f>
        <v>0</v>
      </c>
    </row>
    <row r="29" spans="1:256" ht="15.75" x14ac:dyDescent="0.25">
      <c r="A29" s="19"/>
      <c r="C29" s="21" t="s">
        <v>74</v>
      </c>
      <c r="E29" s="64">
        <v>0</v>
      </c>
    </row>
    <row r="30" spans="1:256" ht="9.9499999999999993" customHeight="1" x14ac:dyDescent="0.25">
      <c r="A30" s="19"/>
      <c r="K30"/>
      <c r="L30"/>
    </row>
    <row r="31" spans="1:256" s="21" customFormat="1" x14ac:dyDescent="0.2">
      <c r="B31" s="20" t="s">
        <v>75</v>
      </c>
      <c r="H31" s="22"/>
      <c r="J31" s="13"/>
      <c r="IU31"/>
      <c r="IV31"/>
    </row>
    <row r="32" spans="1:256" x14ac:dyDescent="0.2">
      <c r="C32" s="21" t="s">
        <v>76</v>
      </c>
      <c r="E32" s="65">
        <f>SUM(E35:E42)</f>
        <v>0</v>
      </c>
      <c r="G32" s="21"/>
      <c r="H32" s="22"/>
      <c r="I32" s="21"/>
      <c r="J32" s="23"/>
      <c r="IT32" s="21"/>
    </row>
    <row r="33" spans="1:256" ht="9.9499999999999993" customHeight="1" x14ac:dyDescent="0.25">
      <c r="A33" s="19"/>
      <c r="K33"/>
      <c r="L33"/>
    </row>
    <row r="34" spans="1:256" s="66" customFormat="1" x14ac:dyDescent="0.2">
      <c r="B34" s="20"/>
      <c r="C34" s="67" t="s">
        <v>77</v>
      </c>
      <c r="D34" s="67"/>
      <c r="E34" s="67"/>
      <c r="F34" s="67"/>
      <c r="G34" s="67"/>
      <c r="H34" s="68"/>
      <c r="J34" s="23"/>
      <c r="IV34"/>
    </row>
    <row r="35" spans="1:256" x14ac:dyDescent="0.2">
      <c r="C35" s="44"/>
      <c r="E35" s="44"/>
      <c r="F35" s="52"/>
      <c r="G35" s="52"/>
      <c r="H35" s="69"/>
      <c r="I35" s="52"/>
      <c r="IT35" s="21"/>
    </row>
    <row r="36" spans="1:256" x14ac:dyDescent="0.2">
      <c r="C36" s="45"/>
      <c r="E36" s="45"/>
      <c r="G36" s="21"/>
      <c r="H36" s="22"/>
      <c r="I36" s="21"/>
      <c r="IT36" s="21"/>
    </row>
    <row r="37" spans="1:256" x14ac:dyDescent="0.2">
      <c r="C37" s="45"/>
      <c r="E37" s="45"/>
      <c r="G37" s="21"/>
      <c r="H37" s="22"/>
      <c r="I37" s="21"/>
      <c r="IT37" s="21"/>
    </row>
    <row r="38" spans="1:256" x14ac:dyDescent="0.2">
      <c r="C38" s="45"/>
      <c r="E38" s="45"/>
      <c r="G38" s="21"/>
      <c r="H38" s="22"/>
      <c r="I38" s="21"/>
      <c r="IT38" s="21"/>
    </row>
    <row r="39" spans="1:256" x14ac:dyDescent="0.2">
      <c r="C39" s="45"/>
      <c r="E39" s="45"/>
      <c r="G39" s="21"/>
      <c r="H39" s="22"/>
      <c r="I39" s="21"/>
      <c r="IT39" s="21"/>
    </row>
    <row r="40" spans="1:256" x14ac:dyDescent="0.2">
      <c r="C40" s="45"/>
      <c r="E40" s="45"/>
      <c r="G40" s="21"/>
      <c r="H40" s="22"/>
      <c r="I40" s="21"/>
      <c r="J40" s="23"/>
      <c r="IT40" s="21"/>
    </row>
    <row r="41" spans="1:256" x14ac:dyDescent="0.2">
      <c r="C41" s="45"/>
      <c r="E41" s="45"/>
      <c r="G41" s="21"/>
      <c r="H41" s="22"/>
      <c r="I41" s="21"/>
      <c r="IT41" s="21"/>
    </row>
    <row r="42" spans="1:256" x14ac:dyDescent="0.2">
      <c r="C42" s="51"/>
      <c r="E42" s="51"/>
      <c r="F42" s="52"/>
      <c r="G42" s="52"/>
      <c r="H42" s="69"/>
      <c r="I42" s="52"/>
      <c r="J42" s="23"/>
      <c r="IT42" s="21"/>
    </row>
    <row r="43" spans="1:256" ht="9.9499999999999993" customHeight="1" x14ac:dyDescent="0.25">
      <c r="A43" s="19"/>
      <c r="K43"/>
      <c r="L43"/>
    </row>
    <row r="44" spans="1:256" x14ac:dyDescent="0.2">
      <c r="B44" s="20" t="s">
        <v>78</v>
      </c>
    </row>
    <row r="45" spans="1:256" x14ac:dyDescent="0.2">
      <c r="C45" s="21" t="s">
        <v>79</v>
      </c>
      <c r="D45" s="120" t="s">
        <v>80</v>
      </c>
      <c r="E45" s="47">
        <f>'Asumismenojen erittely'!E4</f>
        <v>0</v>
      </c>
    </row>
    <row r="46" spans="1:256" x14ac:dyDescent="0.2">
      <c r="C46" s="21" t="s">
        <v>81</v>
      </c>
      <c r="E46" s="22">
        <f>IF(E5="",((D28)*Vakiot!E40+Vakiot!E39)*Vakiot!E38,((D28+1)*Vakiot!E40+Vakiot!E39)*Vakiot!E38)</f>
        <v>400</v>
      </c>
    </row>
    <row r="47" spans="1:256" x14ac:dyDescent="0.2">
      <c r="C47" s="21" t="s">
        <v>82</v>
      </c>
      <c r="E47" s="22">
        <f>IF(E45=0,E46,IF(E45&gt;E46,E46,E45))</f>
        <v>400</v>
      </c>
    </row>
    <row r="48" spans="1:256" x14ac:dyDescent="0.2">
      <c r="C48" s="21" t="s">
        <v>83</v>
      </c>
      <c r="E48" s="64"/>
    </row>
    <row r="49" spans="1:12" hidden="1" x14ac:dyDescent="0.2">
      <c r="E49" s="69">
        <f>IF(ISNUMBER(E48),E48,E47)</f>
        <v>400</v>
      </c>
    </row>
    <row r="50" spans="1:12" x14ac:dyDescent="0.2">
      <c r="C50" s="21" t="s">
        <v>84</v>
      </c>
      <c r="D50" s="70"/>
      <c r="E50" s="22">
        <f>E49*E7</f>
        <v>400</v>
      </c>
    </row>
    <row r="51" spans="1:12" ht="9.9499999999999993" customHeight="1" x14ac:dyDescent="0.25">
      <c r="A51" s="19"/>
      <c r="K51"/>
      <c r="L51"/>
    </row>
    <row r="52" spans="1:12" x14ac:dyDescent="0.2">
      <c r="C52" s="21" t="s">
        <v>85</v>
      </c>
      <c r="E52" s="64"/>
    </row>
    <row r="54" spans="1:12" hidden="1" x14ac:dyDescent="0.2">
      <c r="E54" s="22" t="s">
        <v>54</v>
      </c>
    </row>
    <row r="55" spans="1:12" hidden="1" x14ac:dyDescent="0.2">
      <c r="E55" s="22" t="s">
        <v>86</v>
      </c>
    </row>
  </sheetData>
  <sheetProtection sheet="1" objects="1" scenarios="1"/>
  <hyperlinks>
    <hyperlink ref="E1" location="Laskelma!A1" display="laskelmaan" xr:uid="{00000000-0004-0000-0200-000000000000}"/>
    <hyperlink ref="D45" location="Lähivanhemman_asumismenot" display="&gt;&gt;&gt;" xr:uid="{00000000-0004-0000-0200-000001000000}"/>
  </hyperlinks>
  <pageMargins left="0.7" right="0.7" top="0.75" bottom="0.75" header="0.3" footer="0.3"/>
  <pageSetup paperSize="9" firstPageNumber="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T44"/>
  <sheetViews>
    <sheetView showGridLines="0" zoomScaleNormal="100" workbookViewId="0">
      <selection activeCell="E6" sqref="E6"/>
    </sheetView>
  </sheetViews>
  <sheetFormatPr defaultColWidth="11.5703125" defaultRowHeight="15" x14ac:dyDescent="0.2"/>
  <cols>
    <col min="1" max="1" width="2.42578125" style="21" customWidth="1"/>
    <col min="2" max="2" width="4.7109375" style="20" customWidth="1"/>
    <col min="3" max="3" width="40.42578125" style="21" customWidth="1"/>
    <col min="4" max="4" width="5.85546875" style="21" customWidth="1"/>
    <col min="5" max="5" width="15.28515625" style="22" customWidth="1"/>
    <col min="6" max="6" width="2.7109375" style="21" customWidth="1"/>
    <col min="7" max="9" width="5.140625" style="23" customWidth="1"/>
    <col min="10" max="10" width="5" style="13" customWidth="1"/>
    <col min="11" max="11" width="36.140625" style="71" customWidth="1"/>
    <col min="12" max="254" width="11.5703125" style="21"/>
  </cols>
  <sheetData>
    <row r="1" spans="1:13" ht="15.75" x14ac:dyDescent="0.25">
      <c r="A1" s="19" t="s">
        <v>87</v>
      </c>
      <c r="E1" s="119" t="s">
        <v>88</v>
      </c>
      <c r="F1"/>
      <c r="G1"/>
      <c r="H1"/>
      <c r="I1" s="37" t="s">
        <v>89</v>
      </c>
      <c r="J1"/>
      <c r="K1" s="3"/>
      <c r="L1"/>
      <c r="M1" s="38"/>
    </row>
    <row r="2" spans="1:13" ht="9.9499999999999993" customHeight="1" x14ac:dyDescent="0.25">
      <c r="A2" s="19"/>
      <c r="J2" s="23"/>
      <c r="K2" s="24"/>
      <c r="L2"/>
      <c r="M2"/>
    </row>
    <row r="3" spans="1:13" ht="15.75" x14ac:dyDescent="0.25">
      <c r="A3" s="19"/>
      <c r="B3" s="20" t="s">
        <v>52</v>
      </c>
    </row>
    <row r="4" spans="1:13" ht="15.75" x14ac:dyDescent="0.25">
      <c r="A4" s="19"/>
      <c r="C4" s="21" t="s">
        <v>90</v>
      </c>
      <c r="E4" s="39" t="s">
        <v>86</v>
      </c>
      <c r="J4" s="23"/>
      <c r="K4" s="24"/>
    </row>
    <row r="5" spans="1:13" ht="15.75" x14ac:dyDescent="0.25">
      <c r="A5" s="19"/>
      <c r="C5" s="21" t="s">
        <v>55</v>
      </c>
      <c r="E5" s="40" t="str">
        <f>IF(LEFT(E4,1)="e",0.5,"")</f>
        <v/>
      </c>
      <c r="L5" s="27"/>
      <c r="M5" s="27"/>
    </row>
    <row r="6" spans="1:13" ht="15.75" x14ac:dyDescent="0.25">
      <c r="A6" s="19"/>
      <c r="C6" s="41" t="s">
        <v>56</v>
      </c>
      <c r="E6" s="42"/>
      <c r="K6" s="3"/>
      <c r="L6" s="27"/>
      <c r="M6" s="27"/>
    </row>
    <row r="7" spans="1:13" ht="15.75" hidden="1" x14ac:dyDescent="0.25">
      <c r="A7" s="19"/>
      <c r="E7" s="43">
        <f>IF(E5&lt;&gt;"",IF(ISNUMBER(E6),E6,E5),1)</f>
        <v>1</v>
      </c>
    </row>
    <row r="8" spans="1:13" ht="9.9499999999999993" customHeight="1" x14ac:dyDescent="0.25">
      <c r="A8" s="19"/>
      <c r="J8" s="23"/>
      <c r="K8" s="24"/>
      <c r="L8"/>
      <c r="M8"/>
    </row>
    <row r="9" spans="1:13" x14ac:dyDescent="0.2">
      <c r="B9" s="20" t="s">
        <v>91</v>
      </c>
    </row>
    <row r="10" spans="1:13" x14ac:dyDescent="0.2">
      <c r="C10" s="21" t="s">
        <v>59</v>
      </c>
      <c r="E10" s="44"/>
    </row>
    <row r="11" spans="1:13" x14ac:dyDescent="0.2">
      <c r="C11" s="21" t="s">
        <v>19</v>
      </c>
      <c r="E11" s="45"/>
    </row>
    <row r="12" spans="1:13" x14ac:dyDescent="0.2">
      <c r="C12" s="21" t="s">
        <v>60</v>
      </c>
      <c r="E12" s="126"/>
    </row>
    <row r="13" spans="1:13" x14ac:dyDescent="0.2">
      <c r="C13" s="21" t="s">
        <v>165</v>
      </c>
      <c r="E13" s="46"/>
    </row>
    <row r="14" spans="1:13" x14ac:dyDescent="0.2">
      <c r="C14" s="21" t="s">
        <v>165</v>
      </c>
      <c r="E14" s="47">
        <f>IF(E4="Kyllä",IF(ISNUMBER(E12),E12*Vakiot!E44,0),0)</f>
        <v>0</v>
      </c>
    </row>
    <row r="15" spans="1:13" x14ac:dyDescent="0.2">
      <c r="C15" s="21" t="s">
        <v>61</v>
      </c>
      <c r="E15" s="22">
        <f>E10-E11+E14</f>
        <v>0</v>
      </c>
    </row>
    <row r="16" spans="1:13" ht="9.9499999999999993" customHeight="1" x14ac:dyDescent="0.25">
      <c r="A16" s="19"/>
      <c r="L16"/>
      <c r="M16"/>
    </row>
    <row r="17" spans="1:13" ht="15.75" x14ac:dyDescent="0.25">
      <c r="A17" s="19"/>
      <c r="B17" s="20" t="s">
        <v>92</v>
      </c>
      <c r="C17"/>
      <c r="D17"/>
      <c r="E17" s="20"/>
      <c r="G17" s="49">
        <v>7</v>
      </c>
      <c r="H17" s="49">
        <v>13</v>
      </c>
      <c r="I17" s="49">
        <v>18</v>
      </c>
    </row>
    <row r="18" spans="1:13" ht="15.75" x14ac:dyDescent="0.25">
      <c r="A18" s="19"/>
      <c r="C18" s="21" t="s">
        <v>70</v>
      </c>
      <c r="D18" s="52">
        <f>SUM(G18:I18)</f>
        <v>0</v>
      </c>
      <c r="E18" s="47">
        <f>(IF(G18&gt;0,VLOOKUP(G$17,Lasten_kustannukset,3)*G18,0)+IF(H18&gt;0,VLOOKUP(H$17,Lasten_kustannukset,3)*H18,0)+IF(I18&gt;0,VLOOKUP(I$17,Lasten_kustannukset,3)*I18,0))*E7</f>
        <v>0</v>
      </c>
      <c r="F18" s="53"/>
      <c r="G18" s="54"/>
      <c r="H18" s="55"/>
      <c r="I18" s="56"/>
      <c r="J18" s="23"/>
      <c r="K18" s="24"/>
    </row>
    <row r="19" spans="1:13" ht="15.75" x14ac:dyDescent="0.25">
      <c r="A19" s="19"/>
      <c r="C19" s="21" t="s">
        <v>93</v>
      </c>
      <c r="D19" s="52">
        <f>SUM(G19:I19)</f>
        <v>0</v>
      </c>
      <c r="E19" s="47">
        <f>IF(G19&gt;0,VLOOKUP(G$17,Lasten_kustannukset,3)*G19,0)+IF(H19&gt;0,VLOOKUP(H$17,Lasten_kustannukset,3)*H19,0)+IF(I19&gt;0,VLOOKUP(I$17,Lasten_kustannukset,3)*I19,0)</f>
        <v>0</v>
      </c>
      <c r="F19" s="53"/>
      <c r="G19" s="60"/>
      <c r="H19" s="61"/>
      <c r="I19" s="62"/>
    </row>
    <row r="20" spans="1:13" ht="15.75" x14ac:dyDescent="0.25">
      <c r="A20" s="19"/>
      <c r="C20" s="21" t="s">
        <v>94</v>
      </c>
      <c r="D20" s="52"/>
      <c r="E20" s="64">
        <v>0</v>
      </c>
      <c r="F20" s="53"/>
      <c r="G20" s="58"/>
      <c r="H20" s="58"/>
      <c r="I20" s="58"/>
    </row>
    <row r="21" spans="1:13" ht="15.75" x14ac:dyDescent="0.25">
      <c r="A21" s="19"/>
      <c r="C21" s="21" t="s">
        <v>72</v>
      </c>
      <c r="D21" s="63"/>
      <c r="E21" s="48"/>
    </row>
    <row r="22" spans="1:13" ht="15.75" x14ac:dyDescent="0.25">
      <c r="A22" s="19"/>
      <c r="C22" s="21" t="s">
        <v>73</v>
      </c>
      <c r="D22" s="52">
        <f>SUM(D18:D21)</f>
        <v>0</v>
      </c>
      <c r="E22" s="47">
        <f>SUM(E18:E19)-E20</f>
        <v>0</v>
      </c>
    </row>
    <row r="23" spans="1:13" ht="15.75" x14ac:dyDescent="0.25">
      <c r="A23" s="19"/>
      <c r="C23" s="21" t="s">
        <v>74</v>
      </c>
      <c r="E23" s="64">
        <v>0</v>
      </c>
      <c r="J23" s="23"/>
      <c r="K23" s="24"/>
    </row>
    <row r="24" spans="1:13" ht="9.9499999999999993" customHeight="1" x14ac:dyDescent="0.25">
      <c r="A24" s="19"/>
      <c r="L24"/>
      <c r="M24"/>
    </row>
    <row r="25" spans="1:13" x14ac:dyDescent="0.2">
      <c r="C25" s="21" t="s">
        <v>95</v>
      </c>
      <c r="D25" s="63"/>
      <c r="E25" s="22">
        <f>IF(ISNUMBER(D25),IF(D25&gt;8,SUM(E26:E28),0),0)</f>
        <v>0</v>
      </c>
      <c r="J25" s="23"/>
      <c r="K25" s="24"/>
    </row>
    <row r="26" spans="1:13" hidden="1" x14ac:dyDescent="0.2">
      <c r="D26" s="72"/>
      <c r="E26" s="22">
        <f>IF('Lähivanhemman perhe'!G24&gt;0,VLOOKUP(D$25,Lasten_luonapito,3)*'Lähivanhemman perhe'!G24,0)</f>
        <v>0</v>
      </c>
    </row>
    <row r="27" spans="1:13" hidden="1" x14ac:dyDescent="0.2">
      <c r="D27" s="72"/>
      <c r="E27" s="22">
        <f>IF('Lähivanhemman perhe'!H24&gt;0,VLOOKUP(D$25,Lasten_luonapito,4)*'Lähivanhemman perhe'!H24,0)</f>
        <v>0</v>
      </c>
    </row>
    <row r="28" spans="1:13" hidden="1" x14ac:dyDescent="0.2">
      <c r="D28" s="72"/>
      <c r="E28" s="22">
        <f>IF('Lähivanhemman perhe'!I24&gt;0,VLOOKUP(D$25,Lasten_luonapito,5)*'Lähivanhemman perhe'!I24,0)</f>
        <v>0</v>
      </c>
    </row>
    <row r="29" spans="1:13" x14ac:dyDescent="0.2">
      <c r="C29" s="21" t="s">
        <v>96</v>
      </c>
      <c r="D29"/>
      <c r="E29" s="64"/>
    </row>
    <row r="30" spans="1:13" x14ac:dyDescent="0.2">
      <c r="D30" s="52"/>
      <c r="E30" s="69">
        <f>IF(ISNUMBER(E29),E29,E25)</f>
        <v>0</v>
      </c>
    </row>
    <row r="31" spans="1:13" ht="9.9499999999999993" customHeight="1" x14ac:dyDescent="0.25">
      <c r="A31" s="19"/>
      <c r="L31"/>
      <c r="M31"/>
    </row>
    <row r="32" spans="1:13" x14ac:dyDescent="0.2">
      <c r="B32" s="20" t="s">
        <v>78</v>
      </c>
      <c r="J32" s="23"/>
      <c r="K32" s="24"/>
    </row>
    <row r="33" spans="1:13" x14ac:dyDescent="0.2">
      <c r="C33" s="21" t="s">
        <v>79</v>
      </c>
      <c r="D33" s="120" t="s">
        <v>80</v>
      </c>
      <c r="E33" s="47">
        <f>'Asumismenojen erittely'!E27</f>
        <v>0</v>
      </c>
    </row>
    <row r="34" spans="1:13" x14ac:dyDescent="0.2">
      <c r="C34" s="21" t="s">
        <v>81</v>
      </c>
      <c r="E34" s="22">
        <f>IF(E5="",((D22)*Vakiot!E40+Vakiot!E39)*Vakiot!E38,((D22+1)*Vakiot!E40+Vakiot!E39)*Vakiot!E38)</f>
        <v>400</v>
      </c>
      <c r="J34" s="23"/>
      <c r="K34" s="24"/>
    </row>
    <row r="35" spans="1:13" x14ac:dyDescent="0.2">
      <c r="C35" s="21" t="s">
        <v>82</v>
      </c>
      <c r="E35" s="22">
        <f>IF(E33=0,E34,IF(E33&gt;E34,E34,E33))</f>
        <v>400</v>
      </c>
    </row>
    <row r="36" spans="1:13" x14ac:dyDescent="0.2">
      <c r="C36" s="21" t="s">
        <v>83</v>
      </c>
      <c r="E36" s="64"/>
    </row>
    <row r="37" spans="1:13" hidden="1" x14ac:dyDescent="0.2">
      <c r="E37" s="69">
        <f>IF(ISNUMBER(E36),E36,E35)</f>
        <v>400</v>
      </c>
    </row>
    <row r="38" spans="1:13" x14ac:dyDescent="0.2">
      <c r="C38" s="21" t="s">
        <v>97</v>
      </c>
      <c r="D38" s="70"/>
      <c r="E38" s="22">
        <f>E37*E7</f>
        <v>400</v>
      </c>
    </row>
    <row r="39" spans="1:13" ht="9.9499999999999993" customHeight="1" x14ac:dyDescent="0.25">
      <c r="A39" s="19"/>
      <c r="L39"/>
      <c r="M39"/>
    </row>
    <row r="40" spans="1:13" x14ac:dyDescent="0.2">
      <c r="C40" s="21" t="s">
        <v>98</v>
      </c>
      <c r="E40" s="63"/>
      <c r="J40" s="23"/>
      <c r="K40" s="24"/>
    </row>
    <row r="42" spans="1:13" x14ac:dyDescent="0.2">
      <c r="J42" s="23"/>
      <c r="K42" s="24"/>
    </row>
    <row r="43" spans="1:13" hidden="1" x14ac:dyDescent="0.2">
      <c r="E43" s="73" t="s">
        <v>54</v>
      </c>
    </row>
    <row r="44" spans="1:13" hidden="1" x14ac:dyDescent="0.2">
      <c r="E44" s="73" t="s">
        <v>86</v>
      </c>
    </row>
  </sheetData>
  <sheetProtection sheet="1" objects="1" scenarios="1"/>
  <hyperlinks>
    <hyperlink ref="E1" location="Laskelma!A1" display="laskelmaan ..." xr:uid="{00000000-0004-0000-0300-000000000000}"/>
    <hyperlink ref="D33" location="Elatusvelvollisen_asumismenot" display="&gt;&gt;&gt;" xr:uid="{00000000-0004-0000-0300-000001000000}"/>
  </hyperlinks>
  <pageMargins left="0.7" right="0.7" top="0.75" bottom="0.75" header="0.3" footer="0.3"/>
  <pageSetup paperSize="9" firstPageNumber="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47"/>
  <sheetViews>
    <sheetView showGridLines="0" topLeftCell="A4" zoomScaleNormal="100" workbookViewId="0">
      <selection activeCell="B4" sqref="B4"/>
    </sheetView>
  </sheetViews>
  <sheetFormatPr defaultColWidth="11.5703125" defaultRowHeight="15" x14ac:dyDescent="0.2"/>
  <cols>
    <col min="1" max="1" width="2.42578125" style="13" customWidth="1"/>
    <col min="2" max="2" width="4.7109375" style="25" customWidth="1"/>
    <col min="3" max="3" width="40.42578125" style="13" customWidth="1"/>
    <col min="4" max="4" width="5.85546875" style="13" customWidth="1"/>
    <col min="5" max="5" width="15.28515625" style="14" customWidth="1"/>
    <col min="6" max="6" width="2.7109375" style="13" customWidth="1"/>
    <col min="7" max="8" width="5.140625" style="74" customWidth="1"/>
    <col min="9" max="9" width="11.5703125" style="13"/>
    <col min="10" max="10" width="36.140625" style="71" customWidth="1"/>
    <col min="11" max="253" width="11.5703125" style="13"/>
    <col min="254" max="16384" width="11.5703125" style="75"/>
  </cols>
  <sheetData>
    <row r="1" spans="1:256" ht="15.75" x14ac:dyDescent="0.25">
      <c r="A1" s="16" t="s">
        <v>99</v>
      </c>
      <c r="F1" s="75"/>
      <c r="G1" s="75"/>
      <c r="H1" s="17" t="s">
        <v>100</v>
      </c>
      <c r="I1" s="75"/>
      <c r="J1" s="6"/>
      <c r="K1" s="6"/>
      <c r="L1" s="76"/>
    </row>
    <row r="2" spans="1:256" ht="9.9499999999999993" customHeight="1" x14ac:dyDescent="0.25">
      <c r="A2" s="16"/>
      <c r="I2" s="75"/>
      <c r="J2" s="15"/>
      <c r="K2" s="75"/>
      <c r="L2" s="75"/>
    </row>
    <row r="3" spans="1:256" x14ac:dyDescent="0.2">
      <c r="B3" s="25" t="s">
        <v>101</v>
      </c>
      <c r="E3" s="13"/>
      <c r="G3" s="13"/>
      <c r="H3" s="14"/>
      <c r="IT3" s="13"/>
    </row>
    <row r="4" spans="1:256" x14ac:dyDescent="0.2">
      <c r="B4" s="121" t="s">
        <v>102</v>
      </c>
      <c r="C4" s="13" t="s">
        <v>103</v>
      </c>
      <c r="E4" s="77">
        <f>SUM(E9:E24)-E6</f>
        <v>0</v>
      </c>
      <c r="G4" s="13"/>
      <c r="H4" s="14"/>
      <c r="J4" s="15"/>
      <c r="IT4" s="13"/>
    </row>
    <row r="5" spans="1:256" ht="9.9499999999999993" customHeight="1" x14ac:dyDescent="0.25">
      <c r="A5" s="16"/>
      <c r="I5" s="75"/>
      <c r="K5" s="75"/>
      <c r="L5" s="75"/>
    </row>
    <row r="6" spans="1:256" s="13" customFormat="1" ht="15.75" x14ac:dyDescent="0.25">
      <c r="B6" s="25"/>
      <c r="C6" s="13" t="s">
        <v>104</v>
      </c>
      <c r="E6" s="78"/>
      <c r="F6" s="16"/>
      <c r="G6" s="16"/>
      <c r="H6" s="14"/>
      <c r="J6" s="71"/>
    </row>
    <row r="7" spans="1:256" ht="9.9499999999999993" customHeight="1" x14ac:dyDescent="0.25">
      <c r="A7" s="16"/>
      <c r="I7" s="75"/>
      <c r="K7" s="75"/>
      <c r="L7" s="75"/>
    </row>
    <row r="8" spans="1:256" s="79" customFormat="1" x14ac:dyDescent="0.2">
      <c r="B8" s="25"/>
      <c r="C8" s="80" t="s">
        <v>105</v>
      </c>
      <c r="D8" s="80"/>
      <c r="E8" s="80" t="s">
        <v>106</v>
      </c>
      <c r="F8" s="80"/>
      <c r="G8" s="80"/>
      <c r="H8" s="81"/>
      <c r="J8" s="6"/>
      <c r="IV8" s="75"/>
    </row>
    <row r="9" spans="1:256" x14ac:dyDescent="0.2">
      <c r="C9" s="82"/>
      <c r="E9" s="82"/>
      <c r="F9" s="83"/>
      <c r="G9" s="83"/>
      <c r="H9" s="84"/>
      <c r="I9" s="83"/>
      <c r="IT9" s="13"/>
    </row>
    <row r="10" spans="1:256" x14ac:dyDescent="0.2">
      <c r="C10" s="85"/>
      <c r="E10" s="85"/>
      <c r="G10" s="13"/>
      <c r="H10" s="14"/>
      <c r="I10" s="83"/>
      <c r="J10" s="15"/>
      <c r="IT10" s="13"/>
    </row>
    <row r="11" spans="1:256" x14ac:dyDescent="0.2">
      <c r="C11" s="85"/>
      <c r="E11" s="85"/>
      <c r="G11" s="13"/>
      <c r="H11" s="14"/>
      <c r="I11" s="83"/>
      <c r="IT11" s="13"/>
    </row>
    <row r="12" spans="1:256" x14ac:dyDescent="0.2">
      <c r="C12" s="85"/>
      <c r="E12" s="85"/>
      <c r="G12" s="13"/>
      <c r="H12" s="14"/>
      <c r="I12" s="83"/>
      <c r="IT12" s="13"/>
    </row>
    <row r="13" spans="1:256" x14ac:dyDescent="0.2">
      <c r="C13" s="85"/>
      <c r="E13" s="85"/>
      <c r="G13" s="13"/>
      <c r="H13" s="14"/>
      <c r="I13" s="83"/>
      <c r="IT13" s="13"/>
    </row>
    <row r="14" spans="1:256" x14ac:dyDescent="0.2">
      <c r="C14" s="85"/>
      <c r="E14" s="85"/>
      <c r="G14" s="13"/>
      <c r="H14" s="14"/>
      <c r="I14" s="83"/>
      <c r="IT14" s="13"/>
    </row>
    <row r="15" spans="1:256" x14ac:dyDescent="0.2">
      <c r="C15" s="85"/>
      <c r="E15" s="85"/>
      <c r="G15" s="13"/>
      <c r="H15" s="14"/>
      <c r="I15" s="83"/>
      <c r="IT15" s="13"/>
    </row>
    <row r="16" spans="1:256" x14ac:dyDescent="0.2">
      <c r="C16" s="85"/>
      <c r="E16" s="85"/>
      <c r="G16" s="13"/>
      <c r="H16" s="14"/>
      <c r="I16" s="83"/>
      <c r="IT16" s="13"/>
    </row>
    <row r="17" spans="1:256" x14ac:dyDescent="0.2">
      <c r="C17" s="85"/>
      <c r="E17" s="85"/>
      <c r="G17" s="13"/>
      <c r="H17" s="14"/>
      <c r="I17" s="83"/>
      <c r="IT17" s="13"/>
    </row>
    <row r="18" spans="1:256" x14ac:dyDescent="0.2">
      <c r="C18" s="85"/>
      <c r="E18" s="85"/>
      <c r="G18" s="13"/>
      <c r="H18" s="14"/>
      <c r="I18" s="83"/>
      <c r="IT18" s="13"/>
    </row>
    <row r="19" spans="1:256" x14ac:dyDescent="0.2">
      <c r="C19" s="85"/>
      <c r="E19" s="85"/>
      <c r="G19" s="13"/>
      <c r="H19" s="14"/>
      <c r="I19" s="83"/>
      <c r="J19" s="15"/>
      <c r="IT19" s="13"/>
    </row>
    <row r="20" spans="1:256" x14ac:dyDescent="0.2">
      <c r="C20" s="85"/>
      <c r="E20" s="85"/>
      <c r="G20" s="13"/>
      <c r="H20" s="14"/>
      <c r="I20" s="83"/>
      <c r="IT20" s="13"/>
    </row>
    <row r="21" spans="1:256" x14ac:dyDescent="0.2">
      <c r="C21" s="85"/>
      <c r="E21" s="85"/>
      <c r="G21" s="13"/>
      <c r="H21" s="14"/>
      <c r="I21" s="83"/>
      <c r="J21" s="15"/>
      <c r="IT21" s="13"/>
    </row>
    <row r="22" spans="1:256" x14ac:dyDescent="0.2">
      <c r="C22" s="85"/>
      <c r="E22" s="85"/>
      <c r="G22" s="13"/>
      <c r="H22" s="14"/>
      <c r="I22" s="83"/>
      <c r="IT22" s="13"/>
    </row>
    <row r="23" spans="1:256" x14ac:dyDescent="0.2">
      <c r="C23" s="85"/>
      <c r="E23" s="85"/>
      <c r="G23" s="13"/>
      <c r="H23" s="14"/>
      <c r="I23" s="83"/>
      <c r="IT23" s="13"/>
    </row>
    <row r="24" spans="1:256" x14ac:dyDescent="0.2">
      <c r="C24" s="86"/>
      <c r="E24" s="86"/>
      <c r="F24" s="83"/>
      <c r="G24" s="83"/>
      <c r="H24" s="84"/>
      <c r="I24" s="83"/>
      <c r="IT24" s="13"/>
    </row>
    <row r="25" spans="1:256" ht="9.9499999999999993" customHeight="1" x14ac:dyDescent="0.25">
      <c r="A25" s="16"/>
      <c r="I25" s="75"/>
      <c r="K25" s="75"/>
      <c r="L25" s="75"/>
    </row>
    <row r="26" spans="1:256" x14ac:dyDescent="0.2">
      <c r="B26" s="25" t="s">
        <v>107</v>
      </c>
      <c r="E26" s="13"/>
      <c r="G26" s="13"/>
      <c r="H26" s="14"/>
      <c r="IT26" s="13"/>
    </row>
    <row r="27" spans="1:256" x14ac:dyDescent="0.2">
      <c r="B27" s="121" t="s">
        <v>102</v>
      </c>
      <c r="C27" s="13" t="s">
        <v>103</v>
      </c>
      <c r="E27" s="77">
        <f>SUM(E32:E47)-E29</f>
        <v>0</v>
      </c>
      <c r="G27" s="13"/>
      <c r="H27" s="14"/>
      <c r="IT27" s="13"/>
    </row>
    <row r="28" spans="1:256" ht="9.9499999999999993" customHeight="1" x14ac:dyDescent="0.25">
      <c r="A28" s="16"/>
      <c r="I28" s="75"/>
      <c r="J28" s="15"/>
      <c r="K28" s="75"/>
      <c r="L28" s="75"/>
    </row>
    <row r="29" spans="1:256" s="13" customFormat="1" ht="15.75" x14ac:dyDescent="0.25">
      <c r="B29" s="25"/>
      <c r="C29" s="13" t="s">
        <v>104</v>
      </c>
      <c r="E29" s="78"/>
      <c r="F29" s="16"/>
      <c r="G29" s="16"/>
      <c r="H29" s="14"/>
      <c r="J29" s="71"/>
    </row>
    <row r="30" spans="1:256" ht="9.9499999999999993" customHeight="1" x14ac:dyDescent="0.25">
      <c r="A30" s="16"/>
      <c r="I30" s="75"/>
      <c r="J30" s="15"/>
      <c r="K30" s="75"/>
      <c r="L30" s="75"/>
    </row>
    <row r="31" spans="1:256" s="79" customFormat="1" x14ac:dyDescent="0.2">
      <c r="B31" s="25"/>
      <c r="C31" s="80" t="s">
        <v>105</v>
      </c>
      <c r="D31" s="80"/>
      <c r="E31" s="80" t="s">
        <v>106</v>
      </c>
      <c r="F31" s="80"/>
      <c r="G31" s="80"/>
      <c r="H31" s="81"/>
      <c r="J31" s="71"/>
      <c r="IV31" s="75"/>
    </row>
    <row r="32" spans="1:256" x14ac:dyDescent="0.2">
      <c r="C32" s="82"/>
      <c r="E32" s="82"/>
      <c r="F32" s="83"/>
      <c r="G32" s="83"/>
      <c r="H32" s="84"/>
      <c r="I32" s="83"/>
      <c r="J32" s="15"/>
      <c r="IT32" s="13"/>
    </row>
    <row r="33" spans="3:254" x14ac:dyDescent="0.2">
      <c r="C33" s="85"/>
      <c r="E33" s="85"/>
      <c r="G33" s="13"/>
      <c r="H33" s="14"/>
      <c r="I33" s="83"/>
      <c r="IT33" s="13"/>
    </row>
    <row r="34" spans="3:254" x14ac:dyDescent="0.2">
      <c r="C34" s="85"/>
      <c r="E34" s="85"/>
      <c r="G34" s="13"/>
      <c r="H34" s="14"/>
      <c r="I34" s="83"/>
      <c r="IT34" s="13"/>
    </row>
    <row r="35" spans="3:254" x14ac:dyDescent="0.2">
      <c r="C35" s="85"/>
      <c r="E35" s="85"/>
      <c r="G35" s="13"/>
      <c r="H35" s="14"/>
      <c r="I35" s="83"/>
      <c r="IT35" s="13"/>
    </row>
    <row r="36" spans="3:254" x14ac:dyDescent="0.2">
      <c r="C36" s="85"/>
      <c r="E36" s="85"/>
      <c r="G36" s="13"/>
      <c r="H36" s="14"/>
      <c r="I36" s="83"/>
      <c r="IT36" s="13"/>
    </row>
    <row r="37" spans="3:254" x14ac:dyDescent="0.2">
      <c r="C37" s="85"/>
      <c r="E37" s="85"/>
      <c r="G37" s="13"/>
      <c r="H37" s="14"/>
      <c r="I37" s="83"/>
      <c r="J37" s="15"/>
      <c r="IT37" s="13"/>
    </row>
    <row r="38" spans="3:254" x14ac:dyDescent="0.2">
      <c r="C38" s="85"/>
      <c r="E38" s="85"/>
      <c r="G38" s="13"/>
      <c r="H38" s="14"/>
      <c r="I38" s="83"/>
      <c r="IT38" s="13"/>
    </row>
    <row r="39" spans="3:254" x14ac:dyDescent="0.2">
      <c r="C39" s="85"/>
      <c r="E39" s="85"/>
      <c r="G39" s="13"/>
      <c r="H39" s="14"/>
      <c r="I39" s="83"/>
      <c r="IT39" s="13"/>
    </row>
    <row r="40" spans="3:254" x14ac:dyDescent="0.2">
      <c r="C40" s="85"/>
      <c r="E40" s="85"/>
      <c r="G40" s="13"/>
      <c r="H40" s="14"/>
      <c r="I40" s="83"/>
      <c r="IT40" s="13"/>
    </row>
    <row r="41" spans="3:254" x14ac:dyDescent="0.2">
      <c r="C41" s="85"/>
      <c r="E41" s="85"/>
      <c r="G41" s="13"/>
      <c r="H41" s="14"/>
      <c r="I41" s="83"/>
      <c r="IT41" s="13"/>
    </row>
    <row r="42" spans="3:254" x14ac:dyDescent="0.2">
      <c r="C42" s="85"/>
      <c r="E42" s="85"/>
      <c r="G42" s="13"/>
      <c r="H42" s="14"/>
      <c r="I42" s="83"/>
      <c r="IT42" s="13"/>
    </row>
    <row r="43" spans="3:254" x14ac:dyDescent="0.2">
      <c r="C43" s="85"/>
      <c r="E43" s="85"/>
      <c r="G43" s="13"/>
      <c r="H43" s="14"/>
      <c r="I43" s="83"/>
      <c r="IT43" s="13"/>
    </row>
    <row r="44" spans="3:254" x14ac:dyDescent="0.2">
      <c r="C44" s="85"/>
      <c r="E44" s="85"/>
      <c r="G44" s="13"/>
      <c r="H44" s="14"/>
      <c r="I44" s="83"/>
      <c r="IT44" s="13"/>
    </row>
    <row r="45" spans="3:254" x14ac:dyDescent="0.2">
      <c r="C45" s="85"/>
      <c r="E45" s="85"/>
      <c r="G45" s="13"/>
      <c r="H45" s="14"/>
      <c r="I45" s="83"/>
      <c r="IT45" s="13"/>
    </row>
    <row r="46" spans="3:254" x14ac:dyDescent="0.2">
      <c r="C46" s="85"/>
      <c r="E46" s="85"/>
      <c r="G46" s="13"/>
      <c r="H46" s="14"/>
      <c r="I46" s="83"/>
      <c r="IT46" s="13"/>
    </row>
    <row r="47" spans="3:254" x14ac:dyDescent="0.2">
      <c r="C47" s="86"/>
      <c r="E47" s="86"/>
      <c r="F47" s="83"/>
      <c r="G47" s="83"/>
      <c r="H47" s="84"/>
      <c r="I47" s="83"/>
      <c r="IT47" s="13"/>
    </row>
  </sheetData>
  <sheetProtection sheet="1" objects="1" scenarios="1"/>
  <hyperlinks>
    <hyperlink ref="B4" location="'Lähivanhemman perhe'!A1" display="&lt;&lt;&lt;" xr:uid="{00000000-0004-0000-0400-000000000000}"/>
    <hyperlink ref="B27" location="'Elatusvelvollisen perhe'!A1" display="&lt;&lt;&lt;" xr:uid="{00000000-0004-0000-0400-000001000000}"/>
  </hyperlinks>
  <pageMargins left="0.7" right="0.7" top="0.75" bottom="0.75" header="0.3" footer="0.3"/>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0"/>
  <sheetViews>
    <sheetView showGridLines="0" workbookViewId="0">
      <selection activeCell="E6" sqref="E6"/>
    </sheetView>
  </sheetViews>
  <sheetFormatPr defaultColWidth="11.5703125" defaultRowHeight="15" x14ac:dyDescent="0.2"/>
  <cols>
    <col min="1" max="1" width="2.42578125" style="21" customWidth="1"/>
    <col min="2" max="2" width="7.7109375" style="21" customWidth="1"/>
    <col min="3" max="3" width="14.28515625" style="41" customWidth="1"/>
    <col min="4" max="4" width="2.28515625" style="41" customWidth="1"/>
    <col min="5" max="5" width="11.5703125" style="21"/>
    <col min="6" max="6" width="2" style="21" customWidth="1"/>
    <col min="7" max="11" width="11.5703125" style="21"/>
    <col min="12" max="12" width="36.140625" style="71" customWidth="1"/>
    <col min="13" max="16384" width="11.5703125" style="21"/>
  </cols>
  <sheetData>
    <row r="1" spans="1:14" ht="15.75" x14ac:dyDescent="0.25">
      <c r="A1" s="19" t="s">
        <v>108</v>
      </c>
      <c r="H1"/>
      <c r="I1"/>
      <c r="J1"/>
      <c r="K1"/>
      <c r="L1" s="3"/>
      <c r="M1"/>
      <c r="N1"/>
    </row>
    <row r="2" spans="1:14" ht="9.75" customHeight="1" x14ac:dyDescent="0.2">
      <c r="H2"/>
      <c r="I2"/>
      <c r="J2"/>
      <c r="K2"/>
      <c r="L2" s="24"/>
      <c r="M2"/>
      <c r="N2"/>
    </row>
    <row r="3" spans="1:14" x14ac:dyDescent="0.2">
      <c r="B3" s="20" t="s">
        <v>109</v>
      </c>
    </row>
    <row r="4" spans="1:14" ht="9.75" customHeight="1" x14ac:dyDescent="0.2">
      <c r="L4" s="24"/>
    </row>
    <row r="5" spans="1:14" ht="15.75" x14ac:dyDescent="0.25">
      <c r="C5" s="87" t="s">
        <v>110</v>
      </c>
      <c r="D5" s="87"/>
      <c r="E5" s="19" t="s">
        <v>106</v>
      </c>
      <c r="F5" s="19"/>
    </row>
    <row r="6" spans="1:14" x14ac:dyDescent="0.2">
      <c r="C6" s="41">
        <v>7</v>
      </c>
      <c r="E6" s="88">
        <v>359</v>
      </c>
      <c r="L6" s="3"/>
    </row>
    <row r="7" spans="1:14" x14ac:dyDescent="0.2">
      <c r="C7" s="41">
        <v>13</v>
      </c>
      <c r="E7" s="89">
        <v>418</v>
      </c>
    </row>
    <row r="8" spans="1:14" x14ac:dyDescent="0.2">
      <c r="C8" s="41">
        <v>18</v>
      </c>
      <c r="E8" s="90">
        <v>563</v>
      </c>
      <c r="L8" s="24"/>
    </row>
    <row r="9" spans="1:14" ht="9.75" customHeight="1" x14ac:dyDescent="0.2"/>
    <row r="10" spans="1:14" x14ac:dyDescent="0.2">
      <c r="B10" s="20" t="s">
        <v>111</v>
      </c>
    </row>
    <row r="11" spans="1:14" ht="9.75" customHeight="1" x14ac:dyDescent="0.2"/>
    <row r="12" spans="1:14" ht="15.75" x14ac:dyDescent="0.25">
      <c r="C12" s="87" t="s">
        <v>112</v>
      </c>
      <c r="E12" s="19" t="s">
        <v>106</v>
      </c>
    </row>
    <row r="13" spans="1:14" x14ac:dyDescent="0.2">
      <c r="C13" s="41" t="s">
        <v>113</v>
      </c>
      <c r="E13" s="88">
        <v>720</v>
      </c>
    </row>
    <row r="14" spans="1:14" x14ac:dyDescent="0.2">
      <c r="C14" s="41" t="s">
        <v>114</v>
      </c>
      <c r="E14" s="90">
        <v>606</v>
      </c>
    </row>
    <row r="15" spans="1:14" ht="9.75" customHeight="1" x14ac:dyDescent="0.2"/>
    <row r="16" spans="1:14" x14ac:dyDescent="0.2">
      <c r="B16" s="20" t="s">
        <v>115</v>
      </c>
      <c r="L16" s="24"/>
    </row>
    <row r="17" spans="2:12" ht="15.75" x14ac:dyDescent="0.25">
      <c r="H17" s="19" t="s">
        <v>106</v>
      </c>
    </row>
    <row r="18" spans="2:12" ht="15.75" x14ac:dyDescent="0.25">
      <c r="C18" s="21"/>
      <c r="D18" s="87"/>
      <c r="E18" s="87" t="s">
        <v>116</v>
      </c>
      <c r="F18" s="19"/>
      <c r="H18" s="19" t="s">
        <v>117</v>
      </c>
    </row>
    <row r="19" spans="2:12" ht="15.75" x14ac:dyDescent="0.25">
      <c r="G19" s="19">
        <v>7</v>
      </c>
      <c r="H19" s="19">
        <v>13</v>
      </c>
      <c r="I19" s="19">
        <v>18</v>
      </c>
      <c r="J19" s="19"/>
    </row>
    <row r="20" spans="2:12" x14ac:dyDescent="0.2">
      <c r="C20" s="21"/>
      <c r="E20" s="41">
        <v>7</v>
      </c>
      <c r="F20" s="91">
        <v>1</v>
      </c>
      <c r="G20" s="92">
        <v>0</v>
      </c>
      <c r="H20" s="93">
        <v>0</v>
      </c>
      <c r="I20" s="94">
        <v>0</v>
      </c>
      <c r="J20" s="95"/>
      <c r="L20" s="24"/>
    </row>
    <row r="21" spans="2:12" x14ac:dyDescent="0.2">
      <c r="C21" s="21"/>
      <c r="E21" s="41">
        <v>9</v>
      </c>
      <c r="F21" s="91">
        <v>2</v>
      </c>
      <c r="G21" s="96">
        <v>37</v>
      </c>
      <c r="H21" s="97">
        <v>40.5</v>
      </c>
      <c r="I21" s="98">
        <v>44</v>
      </c>
      <c r="J21" s="95"/>
    </row>
    <row r="22" spans="2:12" x14ac:dyDescent="0.2">
      <c r="C22" s="21"/>
      <c r="E22" s="41">
        <v>12</v>
      </c>
      <c r="F22" s="91">
        <v>3</v>
      </c>
      <c r="G22" s="96">
        <v>50.5</v>
      </c>
      <c r="H22" s="97">
        <v>54.5</v>
      </c>
      <c r="I22" s="98">
        <v>62</v>
      </c>
      <c r="J22" s="95"/>
      <c r="L22" s="24"/>
    </row>
    <row r="23" spans="2:12" x14ac:dyDescent="0.2">
      <c r="C23" s="21"/>
      <c r="E23" s="41">
        <v>15</v>
      </c>
      <c r="F23" s="91">
        <v>4</v>
      </c>
      <c r="G23" s="99">
        <v>66.5</v>
      </c>
      <c r="H23" s="100">
        <v>71</v>
      </c>
      <c r="I23" s="101">
        <v>77</v>
      </c>
      <c r="J23" s="95"/>
    </row>
    <row r="24" spans="2:12" ht="9.75" customHeight="1" x14ac:dyDescent="0.2">
      <c r="G24" s="102"/>
      <c r="H24" s="102"/>
      <c r="I24" s="102"/>
    </row>
    <row r="25" spans="2:12" x14ac:dyDescent="0.2">
      <c r="B25" s="20" t="s">
        <v>118</v>
      </c>
    </row>
    <row r="26" spans="2:12" ht="9.75" customHeight="1" x14ac:dyDescent="0.2"/>
    <row r="27" spans="2:12" ht="15.75" x14ac:dyDescent="0.25">
      <c r="C27" s="87" t="s">
        <v>119</v>
      </c>
      <c r="D27" s="87"/>
      <c r="E27" s="19" t="s">
        <v>39</v>
      </c>
      <c r="F27" s="19"/>
      <c r="G27" s="19" t="s">
        <v>120</v>
      </c>
    </row>
    <row r="28" spans="2:12" x14ac:dyDescent="0.2">
      <c r="C28" s="41">
        <v>1</v>
      </c>
      <c r="E28" s="103">
        <v>0.23</v>
      </c>
      <c r="F28" s="104"/>
      <c r="G28" s="104">
        <f t="shared" ref="G28:G34" si="0">C28*E28</f>
        <v>0.23</v>
      </c>
    </row>
    <row r="29" spans="2:12" x14ac:dyDescent="0.2">
      <c r="C29" s="41">
        <v>2</v>
      </c>
      <c r="E29" s="105">
        <v>0.19</v>
      </c>
      <c r="F29" s="104"/>
      <c r="G29" s="104">
        <f t="shared" si="0"/>
        <v>0.38</v>
      </c>
      <c r="L29" s="24"/>
    </row>
    <row r="30" spans="2:12" x14ac:dyDescent="0.2">
      <c r="C30" s="41">
        <v>3</v>
      </c>
      <c r="E30" s="105">
        <v>0.16</v>
      </c>
      <c r="F30" s="104"/>
      <c r="G30" s="104">
        <f t="shared" si="0"/>
        <v>0.48</v>
      </c>
    </row>
    <row r="31" spans="2:12" x14ac:dyDescent="0.2">
      <c r="C31" s="41">
        <v>4</v>
      </c>
      <c r="E31" s="105">
        <v>0.14000000000000001</v>
      </c>
      <c r="F31" s="104"/>
      <c r="G31" s="104">
        <f t="shared" si="0"/>
        <v>0.56000000000000005</v>
      </c>
      <c r="L31" s="24"/>
    </row>
    <row r="32" spans="2:12" x14ac:dyDescent="0.2">
      <c r="C32" s="41">
        <v>5</v>
      </c>
      <c r="E32" s="105">
        <v>0.12</v>
      </c>
      <c r="F32" s="104"/>
      <c r="G32" s="104">
        <f t="shared" si="0"/>
        <v>0.6</v>
      </c>
    </row>
    <row r="33" spans="2:12" x14ac:dyDescent="0.2">
      <c r="C33" s="41">
        <v>6</v>
      </c>
      <c r="E33" s="105">
        <v>0.11</v>
      </c>
      <c r="F33" s="104"/>
      <c r="G33" s="104">
        <f t="shared" si="0"/>
        <v>0.66</v>
      </c>
    </row>
    <row r="34" spans="2:12" x14ac:dyDescent="0.2">
      <c r="C34" s="41">
        <v>7</v>
      </c>
      <c r="E34" s="106">
        <v>0.1</v>
      </c>
      <c r="F34" s="104"/>
      <c r="G34" s="104">
        <f t="shared" si="0"/>
        <v>0.70000000000000007</v>
      </c>
    </row>
    <row r="35" spans="2:12" ht="9.75" customHeight="1" x14ac:dyDescent="0.2"/>
    <row r="36" spans="2:12" x14ac:dyDescent="0.2">
      <c r="B36" s="20" t="s">
        <v>121</v>
      </c>
    </row>
    <row r="37" spans="2:12" x14ac:dyDescent="0.2">
      <c r="L37" s="24"/>
    </row>
    <row r="38" spans="2:12" x14ac:dyDescent="0.2">
      <c r="C38" s="41" t="s">
        <v>122</v>
      </c>
      <c r="E38" s="88">
        <v>10</v>
      </c>
    </row>
    <row r="39" spans="2:12" x14ac:dyDescent="0.2">
      <c r="C39" s="41" t="s">
        <v>123</v>
      </c>
      <c r="E39" s="89">
        <v>40</v>
      </c>
      <c r="L39" s="24"/>
    </row>
    <row r="40" spans="2:12" x14ac:dyDescent="0.2">
      <c r="C40" s="41" t="s">
        <v>124</v>
      </c>
      <c r="E40" s="90">
        <v>20</v>
      </c>
    </row>
    <row r="41" spans="2:12" ht="9.75" customHeight="1" x14ac:dyDescent="0.2"/>
    <row r="42" spans="2:12" x14ac:dyDescent="0.2">
      <c r="B42" s="20" t="s">
        <v>35</v>
      </c>
    </row>
    <row r="43" spans="2:12" x14ac:dyDescent="0.2">
      <c r="B43" s="20"/>
      <c r="C43" s="41" t="s">
        <v>158</v>
      </c>
    </row>
    <row r="44" spans="2:12" x14ac:dyDescent="0.2">
      <c r="C44" s="41" t="s">
        <v>159</v>
      </c>
      <c r="E44" s="44">
        <v>73.3</v>
      </c>
    </row>
    <row r="45" spans="2:12" x14ac:dyDescent="0.2">
      <c r="C45" s="41" t="s">
        <v>160</v>
      </c>
      <c r="E45" s="45">
        <v>26</v>
      </c>
    </row>
    <row r="46" spans="2:12" x14ac:dyDescent="0.2">
      <c r="C46" s="41">
        <v>1</v>
      </c>
      <c r="E46" s="45">
        <v>94.88</v>
      </c>
      <c r="G46" s="107">
        <f>E46</f>
        <v>94.88</v>
      </c>
    </row>
    <row r="47" spans="2:12" x14ac:dyDescent="0.2">
      <c r="C47" s="41">
        <v>2</v>
      </c>
      <c r="E47" s="45">
        <v>104.84</v>
      </c>
      <c r="G47" s="107">
        <f>G46+E47</f>
        <v>199.72</v>
      </c>
    </row>
    <row r="48" spans="2:12" x14ac:dyDescent="0.2">
      <c r="C48" s="41">
        <v>3</v>
      </c>
      <c r="E48" s="45">
        <v>133.79</v>
      </c>
      <c r="G48" s="107">
        <f>G47+E48</f>
        <v>333.51</v>
      </c>
    </row>
    <row r="49" spans="3:7" x14ac:dyDescent="0.2">
      <c r="C49" s="41">
        <v>4</v>
      </c>
      <c r="E49" s="45">
        <v>173.24</v>
      </c>
      <c r="G49" s="107">
        <f>G48+E49</f>
        <v>506.75</v>
      </c>
    </row>
    <row r="50" spans="3:7" x14ac:dyDescent="0.2">
      <c r="C50" s="41">
        <v>5</v>
      </c>
      <c r="E50" s="51">
        <v>192.69</v>
      </c>
      <c r="G50" s="107">
        <f>G49+E50</f>
        <v>699.44</v>
      </c>
    </row>
  </sheetData>
  <sheetProtection sheet="1"/>
  <pageMargins left="0.7" right="0.7" top="0.75" bottom="0.75" header="0.3" footer="0.3"/>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36"/>
  <sheetViews>
    <sheetView showGridLines="0" topLeftCell="A8" workbookViewId="0">
      <selection activeCell="B36" sqref="B36"/>
    </sheetView>
  </sheetViews>
  <sheetFormatPr defaultColWidth="11.5703125" defaultRowHeight="12.75" x14ac:dyDescent="0.2"/>
  <cols>
    <col min="1" max="1" width="6.140625" style="108" customWidth="1"/>
    <col min="2" max="2" width="64.7109375" style="108" customWidth="1"/>
    <col min="3" max="3" width="11.5703125" style="109"/>
    <col min="4" max="16384" width="11.5703125" style="108"/>
  </cols>
  <sheetData>
    <row r="2" spans="2:3" x14ac:dyDescent="0.2">
      <c r="B2" s="110" t="s">
        <v>125</v>
      </c>
      <c r="C2" s="111"/>
    </row>
    <row r="3" spans="2:3" x14ac:dyDescent="0.2">
      <c r="B3" s="110"/>
      <c r="C3" s="111"/>
    </row>
    <row r="4" spans="2:3" ht="25.5" x14ac:dyDescent="0.2">
      <c r="B4" s="112" t="s">
        <v>126</v>
      </c>
      <c r="C4" s="113">
        <v>39326</v>
      </c>
    </row>
    <row r="5" spans="2:3" ht="76.5" x14ac:dyDescent="0.2">
      <c r="B5" s="114" t="s">
        <v>127</v>
      </c>
      <c r="C5" s="115">
        <v>39463</v>
      </c>
    </row>
    <row r="6" spans="2:3" ht="63.75" x14ac:dyDescent="0.2">
      <c r="B6" s="114" t="s">
        <v>128</v>
      </c>
      <c r="C6" s="115">
        <v>39475</v>
      </c>
    </row>
    <row r="7" spans="2:3" ht="25.5" x14ac:dyDescent="0.2">
      <c r="B7" s="114" t="s">
        <v>129</v>
      </c>
      <c r="C7" s="115">
        <v>39484</v>
      </c>
    </row>
    <row r="8" spans="2:3" ht="38.25" x14ac:dyDescent="0.2">
      <c r="B8" s="114" t="s">
        <v>130</v>
      </c>
      <c r="C8" s="115">
        <v>39485</v>
      </c>
    </row>
    <row r="9" spans="2:3" x14ac:dyDescent="0.2">
      <c r="B9" s="114" t="s">
        <v>131</v>
      </c>
      <c r="C9" s="115">
        <v>39486</v>
      </c>
    </row>
    <row r="10" spans="2:3" ht="25.5" x14ac:dyDescent="0.2">
      <c r="B10" s="114" t="s">
        <v>132</v>
      </c>
      <c r="C10" s="115">
        <v>39540</v>
      </c>
    </row>
    <row r="11" spans="2:3" ht="25.5" x14ac:dyDescent="0.2">
      <c r="B11" s="114" t="s">
        <v>133</v>
      </c>
      <c r="C11" s="115">
        <v>39583</v>
      </c>
    </row>
    <row r="12" spans="2:3" ht="25.5" x14ac:dyDescent="0.2">
      <c r="B12" s="114" t="s">
        <v>134</v>
      </c>
      <c r="C12" s="115">
        <v>39693</v>
      </c>
    </row>
    <row r="13" spans="2:3" x14ac:dyDescent="0.2">
      <c r="B13" s="114" t="s">
        <v>135</v>
      </c>
      <c r="C13" s="115">
        <v>39694</v>
      </c>
    </row>
    <row r="14" spans="2:3" x14ac:dyDescent="0.2">
      <c r="B14" s="116" t="s">
        <v>136</v>
      </c>
      <c r="C14" s="115">
        <v>39786</v>
      </c>
    </row>
    <row r="15" spans="2:3" x14ac:dyDescent="0.2">
      <c r="B15" s="115" t="s">
        <v>137</v>
      </c>
      <c r="C15" s="115">
        <v>39888</v>
      </c>
    </row>
    <row r="16" spans="2:3" ht="25.5" x14ac:dyDescent="0.2">
      <c r="B16" s="115" t="s">
        <v>138</v>
      </c>
      <c r="C16" s="115">
        <v>39965</v>
      </c>
    </row>
    <row r="17" spans="2:3" ht="38.25" x14ac:dyDescent="0.2">
      <c r="B17" s="116" t="s">
        <v>139</v>
      </c>
      <c r="C17" s="117">
        <v>40539</v>
      </c>
    </row>
    <row r="18" spans="2:3" x14ac:dyDescent="0.2">
      <c r="B18" s="116" t="s">
        <v>140</v>
      </c>
      <c r="C18" s="117">
        <v>40899</v>
      </c>
    </row>
    <row r="19" spans="2:3" x14ac:dyDescent="0.2">
      <c r="B19" s="116" t="s">
        <v>141</v>
      </c>
      <c r="C19" s="117">
        <v>40924</v>
      </c>
    </row>
    <row r="20" spans="2:3" ht="38.25" x14ac:dyDescent="0.2">
      <c r="B20" s="116" t="s">
        <v>142</v>
      </c>
      <c r="C20" s="117">
        <v>40959</v>
      </c>
    </row>
    <row r="21" spans="2:3" ht="38.25" x14ac:dyDescent="0.2">
      <c r="B21" s="116" t="s">
        <v>143</v>
      </c>
      <c r="C21" s="117">
        <v>41290</v>
      </c>
    </row>
    <row r="22" spans="2:3" ht="38.25" x14ac:dyDescent="0.2">
      <c r="B22" s="116" t="s">
        <v>144</v>
      </c>
      <c r="C22" s="117">
        <v>41653</v>
      </c>
    </row>
    <row r="23" spans="2:3" ht="38.25" x14ac:dyDescent="0.2">
      <c r="B23" s="116" t="s">
        <v>145</v>
      </c>
      <c r="C23" s="117">
        <v>42009</v>
      </c>
    </row>
    <row r="24" spans="2:3" ht="25.5" x14ac:dyDescent="0.2">
      <c r="B24" s="116" t="s">
        <v>146</v>
      </c>
      <c r="C24" s="117">
        <v>42032</v>
      </c>
    </row>
    <row r="25" spans="2:3" ht="25.5" x14ac:dyDescent="0.2">
      <c r="B25" s="116" t="s">
        <v>147</v>
      </c>
      <c r="C25" s="117">
        <v>42409</v>
      </c>
    </row>
    <row r="26" spans="2:3" ht="25.5" x14ac:dyDescent="0.2">
      <c r="B26" s="116" t="s">
        <v>148</v>
      </c>
      <c r="C26" s="117">
        <v>42746</v>
      </c>
    </row>
    <row r="27" spans="2:3" ht="25.5" x14ac:dyDescent="0.2">
      <c r="B27" s="116" t="s">
        <v>150</v>
      </c>
      <c r="C27" s="117">
        <v>43108</v>
      </c>
    </row>
    <row r="28" spans="2:3" ht="38.25" x14ac:dyDescent="0.2">
      <c r="B28" s="116" t="s">
        <v>151</v>
      </c>
      <c r="C28" s="117">
        <v>43199</v>
      </c>
    </row>
    <row r="29" spans="2:3" ht="25.5" x14ac:dyDescent="0.2">
      <c r="B29" s="116" t="s">
        <v>152</v>
      </c>
      <c r="C29" s="117">
        <v>43488</v>
      </c>
    </row>
    <row r="30" spans="2:3" ht="25.5" x14ac:dyDescent="0.2">
      <c r="B30" s="116" t="s">
        <v>154</v>
      </c>
      <c r="C30" s="117">
        <v>43847</v>
      </c>
    </row>
    <row r="31" spans="2:3" ht="25.5" x14ac:dyDescent="0.2">
      <c r="B31" s="116" t="s">
        <v>155</v>
      </c>
      <c r="C31" s="117">
        <v>44213</v>
      </c>
    </row>
    <row r="32" spans="2:3" ht="25.5" x14ac:dyDescent="0.2">
      <c r="B32" s="116" t="s">
        <v>156</v>
      </c>
      <c r="C32" s="117">
        <v>44586</v>
      </c>
    </row>
    <row r="33" spans="2:3" ht="25.5" x14ac:dyDescent="0.2">
      <c r="B33" s="116" t="s">
        <v>157</v>
      </c>
      <c r="C33" s="117">
        <v>44928</v>
      </c>
    </row>
    <row r="34" spans="2:3" ht="25.5" x14ac:dyDescent="0.2">
      <c r="B34" s="116" t="s">
        <v>146</v>
      </c>
      <c r="C34" s="117">
        <v>45224</v>
      </c>
    </row>
    <row r="35" spans="2:3" ht="25.5" x14ac:dyDescent="0.2">
      <c r="B35" s="125" t="s">
        <v>163</v>
      </c>
      <c r="C35" s="117">
        <v>45293</v>
      </c>
    </row>
    <row r="36" spans="2:3" ht="38.25" x14ac:dyDescent="0.2">
      <c r="B36" s="116" t="s">
        <v>164</v>
      </c>
      <c r="C36" s="117">
        <v>45293</v>
      </c>
    </row>
  </sheetData>
  <sheetProtection selectLockedCells="1" selectUnlockedCells="1"/>
  <pageMargins left="0.7" right="0.7" top="0.75" bottom="0.75" header="0.3" footer="0.3"/>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vt:i4>
      </vt:variant>
      <vt:variant>
        <vt:lpstr>Nimetyt alueet</vt:lpstr>
      </vt:variant>
      <vt:variant>
        <vt:i4>16</vt:i4>
      </vt:variant>
    </vt:vector>
  </HeadingPairs>
  <TitlesOfParts>
    <vt:vector size="23" baseType="lpstr">
      <vt:lpstr>Etusivu</vt:lpstr>
      <vt:lpstr>Laskelma</vt:lpstr>
      <vt:lpstr>Lähivanhemman perhe</vt:lpstr>
      <vt:lpstr>Elatusvelvollisen perhe</vt:lpstr>
      <vt:lpstr>Asumismenojen erittely</vt:lpstr>
      <vt:lpstr>Vakiot</vt:lpstr>
      <vt:lpstr>Muutoshistoria</vt:lpstr>
      <vt:lpstr>Asumis_osuudet</vt:lpstr>
      <vt:lpstr>Asumismenot</vt:lpstr>
      <vt:lpstr>Elatusvelvollisen_asumismenot</vt:lpstr>
      <vt:lpstr>Elatusvelvollisen_asumismenot_back</vt:lpstr>
      <vt:lpstr>Elatusvelvollisen_tiedot</vt:lpstr>
      <vt:lpstr>Lapsilisat</vt:lpstr>
      <vt:lpstr>Lasten_kustannukset</vt:lpstr>
      <vt:lpstr>Lasten_luonapito</vt:lpstr>
      <vt:lpstr>Lähivanhemman_asumismenot</vt:lpstr>
      <vt:lpstr>Lähivanhemman_asumismenot_back</vt:lpstr>
      <vt:lpstr>Lähivanhemman_tiedot</vt:lpstr>
      <vt:lpstr>Muutoshistoria</vt:lpstr>
      <vt:lpstr>Tulosta_laskelma</vt:lpstr>
      <vt:lpstr>Tulosta_vakiot</vt:lpstr>
      <vt:lpstr>'Elatusvelvollisen perhe'!Tulostusalue</vt:lpstr>
      <vt:lpstr>'Lähivanhemman perhe'!Tulostusalue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 Martin (OA)</dc:creator>
  <cp:lastModifiedBy>Melin Martin (OA)</cp:lastModifiedBy>
  <cp:lastPrinted>2018-02-16T06:26:23Z</cp:lastPrinted>
  <dcterms:created xsi:type="dcterms:W3CDTF">2017-11-05T15:57:47Z</dcterms:created>
  <dcterms:modified xsi:type="dcterms:W3CDTF">2024-01-02T14:56:31Z</dcterms:modified>
</cp:coreProperties>
</file>