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altion.fi\Yhteiset tiedostot\OAT\OH3570Oikeusapu\Pietarsaari\ICT\Romeo\Lowcode\2024\"/>
    </mc:Choice>
  </mc:AlternateContent>
  <xr:revisionPtr revIDLastSave="0" documentId="8_{EF150919-3C44-4782-9F9C-D52EDF1A3A16}" xr6:coauthVersionLast="47" xr6:coauthVersionMax="47" xr10:uidLastSave="{00000000-0000-0000-0000-000000000000}"/>
  <bookViews>
    <workbookView xWindow="-120" yWindow="-120" windowWidth="38640" windowHeight="21240" tabRatio="749" xr2:uid="{00000000-000D-0000-FFFF-FFFF00000000}"/>
  </bookViews>
  <sheets>
    <sheet name="Info" sheetId="1" r:id="rId1"/>
    <sheet name="Sammandrag" sheetId="2" r:id="rId2"/>
    <sheet name="Boendeförälderns familj" sheetId="3" r:id="rId3"/>
    <sheet name="Underhållsskyldiges familj" sheetId="4" r:id="rId4"/>
    <sheet name="Specifikation av boendekostnade" sheetId="5" r:id="rId5"/>
    <sheet name="Grunduppgifter" sheetId="6" r:id="rId6"/>
    <sheet name="Ändringar" sheetId="7" r:id="rId7"/>
  </sheets>
  <definedNames>
    <definedName name="Asumis_osuudet">Grunduppgifter!$C$27:$G$34</definedName>
    <definedName name="Asumismenot">'Specifikation av boendekostnade'!$A$1:$H$52</definedName>
    <definedName name="Elatusvelvollisen_asumismenot">'Specifikation av boendekostnade'!$C$32</definedName>
    <definedName name="Elatusvelvollisen_asumismenot_back">'Underhållsskyldiges familj'!$C$33</definedName>
    <definedName name="Elatusvelvollisen_tiedot">'Underhållsskyldiges familj'!$A$1:$I$65</definedName>
    <definedName name="Lapsilisat">Grunduppgifter!$C$46:$G$50</definedName>
    <definedName name="Lasten_kustannukset">Grunduppgifter!$C$5:$E$8</definedName>
    <definedName name="Lasten_luonapito">Grunduppgifter!$E$18:$I$23</definedName>
    <definedName name="Lähivanhemman_asumismenot">'Specifikation av boendekostnade'!$C$9</definedName>
    <definedName name="Lähivanhemman_asumismenot_back">'Boendeförälderns familj'!$C$45</definedName>
    <definedName name="Lähivanhemman_tiedot">'Boendeförälderns familj'!$A$1:$I$61</definedName>
    <definedName name="Tulosta_lapset">"$#REF!.$A$1:$J$73"</definedName>
    <definedName name="Tulosta_lapset2">"$#REF!.$A$1:$K$27"</definedName>
    <definedName name="Tulosta_laskelma">Sammandrag!$A$1:$F$47</definedName>
    <definedName name="Tulosta_vakiot">Grunduppgifter!$A$1:$I$46</definedName>
    <definedName name="Tulosta_vanhemmat">"$#REF!.$A$1:$F$54"</definedName>
    <definedName name="_xlnm.Print_Area" localSheetId="2">'Boendeförälderns familj'!$A$1:$I$52</definedName>
    <definedName name="_xlnm.Print_Area" localSheetId="4">'Specifikation av boendekostnade'!$A$1:$H$48</definedName>
    <definedName name="_xlnm.Print_Area" localSheetId="3">'Underhållsskyldiges familj'!$A$1:$I$40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3" l="1"/>
  <c r="E14" i="4"/>
  <c r="E14" i="3"/>
  <c r="E5" i="3" l="1"/>
  <c r="E7" i="3" s="1"/>
  <c r="E25" i="3" s="1"/>
  <c r="F5" i="2"/>
  <c r="F27" i="2"/>
  <c r="D24" i="3"/>
  <c r="F22" i="2" s="1"/>
  <c r="E24" i="3"/>
  <c r="D25" i="3"/>
  <c r="D26" i="3"/>
  <c r="E26" i="3"/>
  <c r="E32" i="3"/>
  <c r="F25" i="2" s="1"/>
  <c r="G28" i="6"/>
  <c r="G29" i="6"/>
  <c r="G30" i="6"/>
  <c r="G31" i="6"/>
  <c r="G32" i="6"/>
  <c r="G33" i="6"/>
  <c r="G34" i="6"/>
  <c r="G46" i="6"/>
  <c r="G47" i="6" s="1"/>
  <c r="G48" i="6" s="1"/>
  <c r="G49" i="6" s="1"/>
  <c r="G50" i="6" s="1"/>
  <c r="D6" i="2"/>
  <c r="F6" i="2"/>
  <c r="F13" i="2"/>
  <c r="D15" i="2"/>
  <c r="F15" i="2"/>
  <c r="F28" i="2"/>
  <c r="E4" i="5"/>
  <c r="E45" i="3" s="1"/>
  <c r="E27" i="5"/>
  <c r="E5" i="4"/>
  <c r="E15" i="4"/>
  <c r="D18" i="4"/>
  <c r="D19" i="4"/>
  <c r="E19" i="4"/>
  <c r="E25" i="4"/>
  <c r="E30" i="4" s="1"/>
  <c r="E26" i="4"/>
  <c r="E27" i="4"/>
  <c r="E28" i="4"/>
  <c r="E33" i="4"/>
  <c r="D13" i="2" l="1"/>
  <c r="E7" i="4"/>
  <c r="E18" i="4" s="1"/>
  <c r="E22" i="4" s="1"/>
  <c r="D14" i="2" s="1"/>
  <c r="F7" i="2"/>
  <c r="F14" i="2"/>
  <c r="D28" i="3"/>
  <c r="F10" i="2" s="1"/>
  <c r="E28" i="3"/>
  <c r="F24" i="2"/>
  <c r="D22" i="4"/>
  <c r="E34" i="4" s="1"/>
  <c r="E35" i="4" s="1"/>
  <c r="E37" i="4" s="1"/>
  <c r="E38" i="4" s="1"/>
  <c r="D9" i="2" s="1"/>
  <c r="D12" i="2" s="1"/>
  <c r="D5" i="2"/>
  <c r="D7" i="2" s="1"/>
  <c r="E15" i="3"/>
  <c r="E46" i="3" l="1"/>
  <c r="E47" i="3" s="1"/>
  <c r="E49" i="3" s="1"/>
  <c r="F42" i="2" s="1"/>
  <c r="D16" i="2"/>
  <c r="D18" i="2" s="1"/>
  <c r="D19" i="2" s="1"/>
  <c r="D42" i="2"/>
  <c r="E50" i="3" l="1"/>
  <c r="F9" i="2" s="1"/>
  <c r="F11" i="2" s="1"/>
  <c r="F26" i="2" s="1"/>
  <c r="F29" i="2" s="1"/>
  <c r="D41" i="2"/>
  <c r="F12" i="2" l="1"/>
  <c r="F16" i="2" s="1"/>
  <c r="F18" i="2" s="1"/>
  <c r="F19" i="2" s="1"/>
  <c r="F41" i="2" l="1"/>
  <c r="D20" i="2"/>
  <c r="D33" i="2" l="1"/>
  <c r="D34" i="2" s="1"/>
  <c r="D35" i="2" s="1"/>
  <c r="F20" i="2"/>
  <c r="F33" i="2" s="1"/>
  <c r="D36" i="2" l="1"/>
  <c r="F34" i="2"/>
  <c r="F43" i="2" s="1"/>
  <c r="F44" i="2" s="1"/>
  <c r="D43" i="2" l="1"/>
  <c r="D44" i="2" s="1"/>
  <c r="D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 Martin</author>
  </authors>
  <commentList>
    <comment ref="C35" authorId="0" shapeId="0" xr:uid="{00000000-0006-0000-0100-000001000000}">
      <text>
        <r>
          <rPr>
            <b/>
            <sz val="9"/>
            <color indexed="81"/>
            <rFont val="Tahoma"/>
            <family val="2"/>
          </rPr>
          <t>Melin Martin:</t>
        </r>
        <r>
          <rPr>
            <sz val="9"/>
            <color indexed="81"/>
            <rFont val="Tahoma"/>
            <family val="2"/>
          </rPr>
          <t xml:space="preserve">
På den här sidan kontrolleras ännu ifall umgängesavdraget skall sänkas på grund av föräldrarnas svaga underhållsförmåga.
Ifall deras underhållsförmåga understiger noll fungerar inte formeln. Umgängesavdraget måste då beräknas manuellt.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Melin Martin (OAT)</author>
  </authors>
  <commentList>
    <comment ref="C4" authorId="0" shapeId="0" xr:uid="{00000000-0006-0000-0200-000001000000}">
      <text>
        <r>
          <rPr>
            <sz val="10"/>
            <rFont val="Arial"/>
            <family val="2"/>
          </rPr>
          <t>Määritelmä vaikuttaa yhteisten menojen jakamiseen sekä  lapsilisien laskentaan.</t>
        </r>
      </text>
    </comment>
    <comment ref="C6" authorId="0" shapeId="0" xr:uid="{00000000-0006-0000-0200-000002000000}">
      <text>
        <r>
          <rPr>
            <sz val="10"/>
            <rFont val="Arial"/>
            <family val="2"/>
          </rPr>
          <t>Mikäli halutaan jakaa asumiskustannukset ym lähivanhemman ja mahdollisen uuden puolison välillä toisella tavalla kuin tasan lähivanhemman
 osuus on annettava tässä.</t>
        </r>
      </text>
    </comment>
    <comment ref="C12" authorId="0" shapeId="0" xr:uid="{00000000-0006-0000-0200-000003000000}">
      <text>
        <r>
          <rPr>
            <sz val="10"/>
            <rFont val="Arial"/>
            <family val="2"/>
          </rPr>
          <t>Ilmoita montako lähivanhemman lapsista saa lapsilisän.</t>
        </r>
      </text>
    </comment>
    <comment ref="C13" authorId="1" shapeId="0" xr:uid="{C5DC1578-ACB9-4826-BB5B-5589CCAD395F}">
      <text>
        <r>
          <rPr>
            <b/>
            <sz val="9"/>
            <color indexed="81"/>
            <rFont val="Tahoma"/>
            <family val="2"/>
          </rPr>
          <t>Melin Martin (OAT):</t>
        </r>
        <r>
          <rPr>
            <sz val="9"/>
            <color indexed="81"/>
            <rFont val="Tahoma"/>
            <family val="2"/>
          </rPr>
          <t xml:space="preserve">
Förhöjningen träder i kraft från 1.4.</t>
        </r>
      </text>
    </comment>
    <comment ref="C14" authorId="0" shapeId="0" xr:uid="{00000000-0006-0000-0200-000004000000}">
      <text>
        <r>
          <rPr>
            <sz val="10"/>
            <rFont val="Arial"/>
            <family val="2"/>
          </rPr>
          <t>Taloudessa asuvien lähivanhemman 
lasten lapsilisien korotukset. Jos lähivanhemi ei ole yksinhuoltaja kenttä jää tyhjäksi.</t>
        </r>
      </text>
    </comment>
    <comment ref="C18" authorId="0" shapeId="0" xr:uid="{00000000-0006-0000-0200-000005000000}">
      <text>
        <r>
          <rPr>
            <sz val="10"/>
            <rFont val="Arial"/>
            <family val="2"/>
          </rPr>
          <t>Ilmoita montako elatuksensaajista, jotka saavat lapsilisän.</t>
        </r>
      </text>
    </comment>
    <comment ref="C19" authorId="0" shapeId="0" xr:uid="{00000000-0006-0000-0200-000006000000}">
      <text>
        <r>
          <rPr>
            <sz val="10"/>
            <rFont val="Arial"/>
            <family val="2"/>
          </rPr>
          <t>Keskimäärän kaikki lapsilisäsaajien määrän mukaan kerta elatuksensaajien osuus heistä. HUOM! Jos solu jää tyhjäksi tarkista että lukumäärät on ilmoitettu molepien ryhmien osalta!</t>
        </r>
      </text>
    </comment>
    <comment ref="C21" authorId="1" shapeId="0" xr:uid="{414E1EF4-0CF7-4C9A-A38D-66D08BCA382C}">
      <text>
        <r>
          <rPr>
            <b/>
            <sz val="9"/>
            <color indexed="81"/>
            <rFont val="Tahoma"/>
            <charset val="1"/>
          </rPr>
          <t>Melin Martin (OAT):</t>
        </r>
        <r>
          <rPr>
            <sz val="9"/>
            <color indexed="81"/>
            <rFont val="Tahoma"/>
            <charset val="1"/>
          </rPr>
          <t xml:space="preserve">
Underhåll, underhållsstöd, familjepension för övriga barn som bor i hushållet. Avdras från avdragen.</t>
        </r>
      </text>
    </comment>
    <comment ref="C26" authorId="0" shapeId="0" xr:uid="{00000000-0006-0000-0200-000007000000}">
      <text>
        <r>
          <rPr>
            <sz val="10"/>
            <rFont val="Arial"/>
            <family val="2"/>
          </rPr>
          <t>Lähivanhemman kanssa asuvia lapsia, jotka eivät ole yhteisiä uuden puolison eikä elatusvelvollisen kanssa.</t>
        </r>
      </text>
    </comment>
    <comment ref="C27" authorId="0" shapeId="0" xr:uid="{00000000-0006-0000-0200-000008000000}">
      <text>
        <r>
          <rPr>
            <sz val="10"/>
            <rFont val="Arial"/>
            <family val="2"/>
          </rPr>
          <t>Lähivanhemman mahdollisen uuden puolison samassa taloudessa asuvat lapset tai jommankumman puolison täysikäisiä lapsia. Lukumäärä otetaan huomioon ainoastaan laskennallisessa vuokramenossa.</t>
        </r>
      </text>
    </comment>
    <comment ref="C45" authorId="0" shapeId="0" xr:uid="{00000000-0006-0000-0200-000009000000}">
      <text>
        <r>
          <rPr>
            <sz val="10"/>
            <rFont val="Arial"/>
            <family val="2"/>
          </rPr>
          <t>Klikka nuolien päällä siirtyäksesi asumismenojen erittelysivulle.</t>
        </r>
      </text>
    </comment>
    <comment ref="C46" authorId="0" shapeId="0" xr:uid="{00000000-0006-0000-0200-00000A000000}">
      <text>
        <r>
          <rPr>
            <sz val="10"/>
            <rFont val="Arial"/>
            <family val="2"/>
          </rPr>
          <t>Laske laskennalliset vuokramenot taloudessa asuvien henkilöiden lukumäärän mukaan. Vuokrataso ilmoitetaan Vakiot-sivulla ja sitä voidaan muuttaa tapauskohtaisestikin.</t>
        </r>
      </text>
    </comment>
    <comment ref="C47" authorId="0" shapeId="0" xr:uid="{00000000-0006-0000-0200-00000B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48" authorId="0" shapeId="0" xr:uid="{00000000-0006-0000-0200-00000C000000}">
      <text>
        <r>
          <rPr>
            <sz val="10"/>
            <rFont val="Arial"/>
            <family val="2"/>
          </rPr>
          <t>Syötä tähän ne asumismenot jotka pitää ottaa huomioon mikäli olettamus on liian pieni</t>
        </r>
      </text>
    </comment>
    <comment ref="C50" authorId="0" shapeId="0" xr:uid="{00000000-0006-0000-0200-00000D000000}">
      <text>
        <r>
          <rPr>
            <sz val="10"/>
            <rFont val="Arial"/>
            <family val="2"/>
          </rPr>
          <t>Mikäli elatusvelvollisella on uusi puoliso jaetaan asumiskustannukset oletusarvon tai annetun prosenttiluvun mukaan.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Melin Martin (OAT)</author>
  </authors>
  <commentList>
    <comment ref="C4" authorId="0" shapeId="0" xr:uid="{00000000-0006-0000-0300-000001000000}">
      <text>
        <r>
          <rPr>
            <sz val="10"/>
            <rFont val="Arial"/>
            <family val="2"/>
          </rPr>
          <t>Määritelmä vaikuttaa yhteisten menojen jakamiseen sekä  lapsilisien laskentaan.</t>
        </r>
      </text>
    </comment>
    <comment ref="C6" authorId="0" shapeId="0" xr:uid="{00000000-0006-0000-0300-000002000000}">
      <text>
        <r>
          <rPr>
            <sz val="10"/>
            <rFont val="Arial"/>
            <family val="2"/>
          </rPr>
          <t>Mikäli halutaan jakaa asumiskustannukset ym elatusvelvollisen ja mahdollisen uuden puolison välillä toisella tavalla kuin tasan elatusvelvollisen osuus on annettava tässä.</t>
        </r>
      </text>
    </comment>
    <comment ref="C12" authorId="0" shapeId="0" xr:uid="{00000000-0006-0000-0300-000003000000}">
      <text>
        <r>
          <rPr>
            <sz val="10"/>
            <rFont val="Arial"/>
            <family val="2"/>
          </rPr>
          <t>Ilmoita montako elatusvelvollisenl apsista saa lapsilisäkorotuksen.</t>
        </r>
      </text>
    </comment>
    <comment ref="C13" authorId="1" shapeId="0" xr:uid="{EF5EEB29-1A17-4B6A-8BD8-20D0DAFE833B}">
      <text>
        <r>
          <rPr>
            <b/>
            <sz val="9"/>
            <color indexed="81"/>
            <rFont val="Tahoma"/>
            <family val="2"/>
          </rPr>
          <t>Melin Martin (OAT):</t>
        </r>
        <r>
          <rPr>
            <sz val="9"/>
            <color indexed="81"/>
            <rFont val="Tahoma"/>
            <family val="2"/>
          </rPr>
          <t xml:space="preserve">
Förhöjningen träder i kraft från 1.4. Beaktas endast för underhållstagarna.</t>
        </r>
      </text>
    </comment>
    <comment ref="C14" authorId="0" shapeId="0" xr:uid="{00000000-0006-0000-0300-000004000000}">
      <text>
        <r>
          <rPr>
            <sz val="10"/>
            <rFont val="Arial"/>
            <family val="2"/>
          </rPr>
          <t>Taloudessa asuvien elatusvelvollisen 
lasten lapsilisien korotukset. Jos elatusvelvollinen ei ole yksinhuoltaja kenttä jää tyhjäksi.</t>
        </r>
      </text>
    </comment>
    <comment ref="C18" authorId="0" shapeId="0" xr:uid="{00000000-0006-0000-0300-000005000000}">
      <text>
        <r>
          <rPr>
            <sz val="10"/>
            <rFont val="Arial"/>
            <family val="2"/>
          </rPr>
          <t>Elatusvelvollisen ja mahdollisen uuden puolison yhteiset lapset.</t>
        </r>
      </text>
    </comment>
    <comment ref="C19" authorId="0" shapeId="0" xr:uid="{00000000-0006-0000-0300-000006000000}">
      <text>
        <r>
          <rPr>
            <sz val="10"/>
            <rFont val="Arial"/>
            <family val="2"/>
          </rPr>
          <t>Elatusvelvollisen kanssa asuvia lapsia, jotka eivät ole yhteisiä uuden puolison eikä lähivanhemman kanssa.</t>
        </r>
      </text>
    </comment>
    <comment ref="C20" authorId="0" shapeId="0" xr:uid="{00000000-0006-0000-0300-000007000000}">
      <text>
        <r>
          <rPr>
            <sz val="10"/>
            <rFont val="Arial"/>
            <family val="2"/>
          </rPr>
          <t>Underhåll, underhållsstöd, familjepension för övriga barn som bor i hushållet. Avdras från avdragen.</t>
        </r>
      </text>
    </comment>
    <comment ref="C21" authorId="0" shapeId="0" xr:uid="{00000000-0006-0000-0300-000008000000}">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3" authorId="0" shapeId="0" xr:uid="{00000000-0006-0000-0300-000009000000}">
      <text>
        <r>
          <rPr>
            <sz val="10"/>
            <rFont val="Arial"/>
            <family val="2"/>
          </rPr>
          <t>Elatusvelvollisen  muille kuin elatuksensaajille maksettava elatusapua.</t>
        </r>
      </text>
    </comment>
    <comment ref="C25" authorId="0" shapeId="0" xr:uid="{00000000-0006-0000-0300-00000A000000}">
      <text>
        <r>
          <rPr>
            <sz val="10"/>
            <rFont val="Arial"/>
            <family val="2"/>
          </rPr>
          <t>Oletaan että kaikki elatuksensaajat oleskelevat yhtä paljon elatusvelvollisen luona. Mikäli tapaamisjärjestelyt poikkeavat tästä luonapitovähennys ilmoitetaan seuraavalla rivillä.</t>
        </r>
      </text>
    </comment>
    <comment ref="C29" authorId="0" shapeId="0" xr:uid="{00000000-0006-0000-0300-00000B000000}">
      <text>
        <r>
          <rPr>
            <sz val="10"/>
            <rFont val="Arial"/>
            <family val="2"/>
          </rPr>
          <t>Mikäli luonapitovähennys ei voida laskea suoraan taulukosta niin määrä pitää ilmoittaa kokonaisuumman per kuukausi.</t>
        </r>
      </text>
    </comment>
    <comment ref="C33" authorId="0" shapeId="0" xr:uid="{00000000-0006-0000-0300-00000C000000}">
      <text>
        <r>
          <rPr>
            <sz val="10"/>
            <rFont val="Arial"/>
            <family val="2"/>
          </rPr>
          <t>Klikka nuolien päällä siirtyäksesi asumismenojen erittelysivulle.</t>
        </r>
      </text>
    </comment>
    <comment ref="C34" authorId="0" shapeId="0" xr:uid="{00000000-0006-0000-0300-00000D000000}">
      <text>
        <r>
          <rPr>
            <sz val="10"/>
            <rFont val="Arial"/>
            <family val="2"/>
          </rPr>
          <t>Laske laskennalliset vuokramenot taloudessa asuvien henkilöiden lukumäärän mukaan. Vuokrataso ilmoitetaan Vakiot-sivulla ja sitä voidaan muuttaa tapauskohtaisestikin.</t>
        </r>
      </text>
    </comment>
    <comment ref="C35" authorId="0" shapeId="0" xr:uid="{00000000-0006-0000-0300-00000E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6" authorId="0" shapeId="0" xr:uid="{00000000-0006-0000-0300-00000F000000}">
      <text>
        <r>
          <rPr>
            <sz val="10"/>
            <rFont val="Arial"/>
            <family val="2"/>
          </rPr>
          <t>Syötä tähän ne asumismenot jotka pitää ottaa huomioon mikäli olettamus on liian pieni</t>
        </r>
      </text>
    </comment>
    <comment ref="C38" authorId="0" shapeId="0" xr:uid="{00000000-0006-0000-0300-000010000000}">
      <text>
        <r>
          <rPr>
            <sz val="10"/>
            <rFont val="Arial"/>
            <family val="2"/>
          </rPr>
          <t>Mikäli elatusvelvollisella on uusi puoliso jaetaan asumiskustannukset oletusarvon tai annetun prosenttiluvun mukaan.</t>
        </r>
      </text>
    </comment>
  </commentList>
</comments>
</file>

<file path=xl/sharedStrings.xml><?xml version="1.0" encoding="utf-8"?>
<sst xmlns="http://schemas.openxmlformats.org/spreadsheetml/2006/main" count="199" uniqueCount="159">
  <si>
    <t>ELIAS</t>
  </si>
  <si>
    <t>Börja</t>
  </si>
  <si>
    <t>Beräkning av underhåll enligt JM:s direktiv</t>
  </si>
  <si>
    <t xml:space="preserve">Version 2.0  </t>
  </si>
  <si>
    <t>-</t>
  </si>
  <si>
    <t>Epost förnamn.efternamn (at) oikeus.fi</t>
  </si>
  <si>
    <t>Den här räknaren får fritt användas på eget ansvar. Ifall den ändras bör den ändrade versionen på samma sätt vara fri att använda. Jusitieministeriet bär inget ansvar för räknarens uppdateringar eller innehåll. Alla kommentar sänds till Martin Melin.</t>
  </si>
  <si>
    <t>Sammandrag – Underhållsberäkning</t>
  </si>
  <si>
    <t>Bilaga 1.</t>
  </si>
  <si>
    <t>Underhållsförmåga</t>
  </si>
  <si>
    <t>Underhållsskyldig</t>
  </si>
  <si>
    <t>Boendeförälder</t>
  </si>
  <si>
    <t>Spec.</t>
  </si>
  <si>
    <r>
      <t>Inkomster</t>
    </r>
    <r>
      <rPr>
        <sz val="8"/>
        <rFont val="Arial"/>
        <family val="2"/>
      </rPr>
      <t xml:space="preserve"> </t>
    </r>
    <r>
      <rPr>
        <sz val="9"/>
        <rFont val="Arial"/>
        <family val="2"/>
      </rPr>
      <t>(inkl. förhöjning av barnbidrag)</t>
    </r>
  </si>
  <si>
    <t>Förskottsinnehållning</t>
  </si>
  <si>
    <t>Nettoinkomster</t>
  </si>
  <si>
    <t>Boendekostnader</t>
  </si>
  <si>
    <t>Antalet barn i familjen</t>
  </si>
  <si>
    <t>Underhållstagarnas andel</t>
  </si>
  <si>
    <t>Förälderns andel</t>
  </si>
  <si>
    <t>Egna levnadskostnader</t>
  </si>
  <si>
    <t>Annat underhållsansvar</t>
  </si>
  <si>
    <t>Andra kostnader</t>
  </si>
  <si>
    <t>Kostnaderna sammanlagt</t>
  </si>
  <si>
    <t>Grund för underhållsförmågan</t>
  </si>
  <si>
    <t>Relativ grund</t>
  </si>
  <si>
    <t>Antalet underhållstagare och deras nettokostnader</t>
  </si>
  <si>
    <t>Allmänna kostnader enligt tabell</t>
  </si>
  <si>
    <t>Särskilda kostnader</t>
  </si>
  <si>
    <t>Andel av boendekostnaderna</t>
  </si>
  <si>
    <t>Barnbidrag</t>
  </si>
  <si>
    <t>Inkomster som skall beaktas</t>
  </si>
  <si>
    <t>Fördelning av underhållsskyldigheten</t>
  </si>
  <si>
    <t>Andel</t>
  </si>
  <si>
    <t>Andel i euro</t>
  </si>
  <si>
    <t>Umgängesavdrag sammanlagt</t>
  </si>
  <si>
    <t>Underhållsbidrag sammanlagt</t>
  </si>
  <si>
    <t>Per barn i medeltal</t>
  </si>
  <si>
    <t>Grunder för skälighetsbedömningen</t>
  </si>
  <si>
    <t>Icke beaktade boendekostnader</t>
  </si>
  <si>
    <t>Underhållsskyldighet</t>
  </si>
  <si>
    <t>Differens</t>
  </si>
  <si>
    <t>Anmärkningar</t>
  </si>
  <si>
    <t>Boendeförälderns familj – Underhållsberäkning</t>
  </si>
  <si>
    <t>Sammandrag</t>
  </si>
  <si>
    <t>Bilaga 2.</t>
  </si>
  <si>
    <t>Grunduppgifter</t>
  </si>
  <si>
    <t>Ensamförsörjare (Ja/Nej)</t>
  </si>
  <si>
    <t>Ja</t>
  </si>
  <si>
    <t>Andel av gemensamma kostnader (antagen)</t>
  </si>
  <si>
    <t>Avvikande andel %</t>
  </si>
  <si>
    <t xml:space="preserve">   </t>
  </si>
  <si>
    <t>Förälderns inkomster</t>
  </si>
  <si>
    <t>Bruttoinkomster</t>
  </si>
  <si>
    <t>Barnbidragsförhöjningar totalt</t>
  </si>
  <si>
    <t>Inkomster totalt</t>
  </si>
  <si>
    <t>Barnens inkomster</t>
  </si>
  <si>
    <t>Underhållstagare som erhåller barnbidrag</t>
  </si>
  <si>
    <t>Underhållstagarnas andel av barnbidraget</t>
  </si>
  <si>
    <t>Av underhållstagarnas inkomster beaktas</t>
  </si>
  <si>
    <t>Underhållsbidrag/stöd för övriga barn</t>
  </si>
  <si>
    <t xml:space="preserve"> </t>
  </si>
  <si>
    <t>Barnen i hushållet – antal, åldrar och allmänna kostnader</t>
  </si>
  <si>
    <t>Underhållstagare</t>
  </si>
  <si>
    <t>Gemensamma med ny make – andel</t>
  </si>
  <si>
    <t>Boendeförälderns övriga barn</t>
  </si>
  <si>
    <t>Övriga personer t.ex. makens barn</t>
  </si>
  <si>
    <t>Sammanlagt</t>
  </si>
  <si>
    <t>Underhållsbidrag - utom familjen boende barn</t>
  </si>
  <si>
    <t>Underhållstagarnas särskilda kostnader – specifikation</t>
  </si>
  <si>
    <t>Särskilda kostnader sammanlagt</t>
  </si>
  <si>
    <t>Förklaring och belopp</t>
  </si>
  <si>
    <t>Boendekostnader och andra kostnader</t>
  </si>
  <si>
    <t>Verkliga boendekostnader enligt specif.</t>
  </si>
  <si>
    <t>&gt;&gt;&gt;</t>
  </si>
  <si>
    <t>Beräknad hyreskostnad</t>
  </si>
  <si>
    <t>Antagna boendekostnader</t>
  </si>
  <si>
    <t>Avvikande boendekostnader</t>
  </si>
  <si>
    <t>Boendeförälderns andel</t>
  </si>
  <si>
    <t>Boendeförälderns andra kostnader</t>
  </si>
  <si>
    <t>Nej</t>
  </si>
  <si>
    <t>Underhållsskyldiges familj – Beräkning av underhåll</t>
  </si>
  <si>
    <t>Bilaga 3.</t>
  </si>
  <si>
    <t>Antagen andel av gemensamma kostnader</t>
  </si>
  <si>
    <t>Underhållsskyldiges inkomster</t>
  </si>
  <si>
    <t>Underhållsskyldiges övriga barn</t>
  </si>
  <si>
    <t>Underhållsskyldiges övriga barns inkomster</t>
  </si>
  <si>
    <t>Umgängesdygn (9,12,15)</t>
  </si>
  <si>
    <t>Avvikande umgängesavdrag</t>
  </si>
  <si>
    <t>Underhållsskyldiges andel</t>
  </si>
  <si>
    <t>Underhållsskyldiges andra kostnader</t>
  </si>
  <si>
    <t>Specifikation av boendekostnaderna – Beräkning av underhåll</t>
  </si>
  <si>
    <t>Bilaga 4.</t>
  </si>
  <si>
    <t>Boendeförälderns boendekostnader</t>
  </si>
  <si>
    <t>&lt;&lt;&lt;</t>
  </si>
  <si>
    <t>Boendekostnaderna sammanlagt</t>
  </si>
  <si>
    <t>Bostadsbidrag</t>
  </si>
  <si>
    <t>Förklaring</t>
  </si>
  <si>
    <t>Belopp</t>
  </si>
  <si>
    <t>Underhållsskyldiges boendekostnader</t>
  </si>
  <si>
    <t>Grunduppgifter – Beräkning av underhåll</t>
  </si>
  <si>
    <t>Barnens allmänna kostnader</t>
  </si>
  <si>
    <t>Ålder</t>
  </si>
  <si>
    <t>Föräldrarnas allmänna kostnader</t>
  </si>
  <si>
    <t>Civilstånd</t>
  </si>
  <si>
    <t>Ensam</t>
  </si>
  <si>
    <t>Gift/sambo</t>
  </si>
  <si>
    <t>Umgängesavdrag</t>
  </si>
  <si>
    <t>Dygn</t>
  </si>
  <si>
    <t>Åldersfördelning</t>
  </si>
  <si>
    <t>Boendekostnadernas fördelningsgrunder</t>
  </si>
  <si>
    <t>Antal</t>
  </si>
  <si>
    <t>Andel sammanlagt</t>
  </si>
  <si>
    <t>Grunder för beräknad hyra</t>
  </si>
  <si>
    <t>Euro/m2</t>
  </si>
  <si>
    <t>M2 pers 1</t>
  </si>
  <si>
    <t>M2 pers n</t>
  </si>
  <si>
    <t>Ändringshistorik</t>
  </si>
  <si>
    <t>En helt ny version – grundar sig på version 1.0 (endast på finska) men med många strukturella förändringar</t>
  </si>
  <si>
    <t>Bland annat korrigerat beräkning av andelen av boendekostnaderna (procent i enlighet med alla barn och andel i enligt antalet som får underhåll), korrigerat umgängesavdraget i sammandraget, lagt till ett formel som beaktar ifall det beräknade underhållsbidraget överstiger förmågan att betala underhåll. Lagt till ett fält för bostadsbidrag på sidan för specifikation av boendekostnader. Publicerad.</t>
  </si>
  <si>
    <t>Utveckat räknarenså att Sammandragssidan fått ett fält för anmärkningar och motsvarande.  Ifall man gör olika versioner i samma ärende kan man hålla dessa i sär genom att anteckningar i detta fält. Elias räknar nu också ut barnbidragen enligt en tabell i Grunduppgifterna. Observera direktiven i cellkommentarerna.</t>
  </si>
  <si>
    <t>Korrgerat skyddsfel gällande boendekostnaderna. Nu kan man ange bostadsbidrag som det är tänkt.</t>
  </si>
  <si>
    <t>Korrigerad så att underhållsskyldighet mellan makarna fungar korrekt även gällande deras levnadskostnader. De är nu högst 840 euro dvs 100 % av 420 + 420. Anmärkningsfältet på Sammandragssidan korrigerats så att det fungerar.. Korrigeringar av teksten (finska).</t>
  </si>
  <si>
    <t>Korrigerat beräkningen av umgängesavdrag</t>
  </si>
  <si>
    <t>Korrigerat beräkningen av barnens andel av boendekostnaderna. Publicerat svensk version</t>
  </si>
  <si>
    <t>Korrigerat beräkningen barnbidragsförhöjningen i de fall när föräldrarna inte är ensamförsörjare utan bor i ett nytt förhållande.</t>
  </si>
  <si>
    <t>Korrigerat beräkningen av barnbidragsförhöjningen gällande underhållsskyldige. Korrigering av föregående korrigering</t>
  </si>
  <si>
    <t>Korrigering av föregående korrigering. Felet fanns även i Sammandraget.</t>
  </si>
  <si>
    <t>Utvecklat utseendet och lagt in barnbidragsbelopp som gäller från och med 1.1.2009. Korrigerat den svenska versionen till den del gäller delning av kostnader.</t>
  </si>
  <si>
    <t>OBS! Satt till ett fält för det underhåll den underhållskyldiges egna barn erhåller.</t>
  </si>
  <si>
    <t>Korrigerat så att det underhåll boendeförälderns övriga barn erhåller beaktas i sammandraget.</t>
  </si>
  <si>
    <t>Korrigerat med de nya grunduppgifter som träder i kraft 1.1.2011 (allmänna kostnader och avdrag för umgänge)</t>
  </si>
  <si>
    <t>Ändrat beloppet för barnbidragets förhöjning</t>
  </si>
  <si>
    <t>Barnbidragens nya belopp 1.1.2012</t>
  </si>
  <si>
    <t>Korrigerat med de nya grunduppgifter som trädde i kraft 1.1.2012 (allmänna kostnader och avdrag för umgänge)</t>
  </si>
  <si>
    <t>Korrigerat med de nya grunduppgifter som trädde i kraft 1.1.2013 (allmänna kostnader och avdrag för umgänge)</t>
  </si>
  <si>
    <t>Korrigerat med de nya grunduppgifter som trädde i kraft 1.1.2014 (allmänna kostnader och avdrag för umgänge)</t>
  </si>
  <si>
    <t>Korrigerat med de nya grunduppgifter som trädde i kraft 1.1.2015 (allmänna kostnader och avdrag för umgänge samt barnbidragsförändringarna)</t>
  </si>
  <si>
    <t>Korrigerat fel vid beräkning av barnbidrag då sex eller flera får barnbidrag men mindre antal söker underhåll</t>
  </si>
  <si>
    <t>Korrigerat med de nya grunduppgifter som trädde i kraft 1.1.2016 (allmänna kostnader)</t>
  </si>
  <si>
    <t>Korrigerat med de nya grunduppgifter som trädde i kraft 1.1.2017 (allmänna kostnader, barnbidrag)</t>
  </si>
  <si>
    <t>Uppgjord av offentliga rättsbiträdet Martin Melin</t>
  </si>
  <si>
    <t>I räknaren finns kommentarer infogade på vissa punkter. Kommentarerna ses som små röda trianglar i respektive cell. Texten i kommentaren blir synlig när man för muspekaren över en sådan cell.</t>
  </si>
  <si>
    <t>Korrigerat med de nya grunduppgifter som trädde i kraft 1.1.2018 (allmänna kostnader, barnbidrag)</t>
  </si>
  <si>
    <t>Lagt till beräkning av umgängesavdraget när föräldrarnas underhållsförmåga inte täcker barnens behov</t>
  </si>
  <si>
    <t>Korrigerat med de nya grunduppgifter som trädde i kraft 1.1.2019 (allmänna kostnader)</t>
  </si>
  <si>
    <t>Konverterad till Excel november 2017, versionen publicerad januari 2019</t>
  </si>
  <si>
    <t>Korrigerat med de nya grunduppgifter som trädde i kraft 1.1.2021 (allmänna kostnader)</t>
  </si>
  <si>
    <t>Korrigerat med de nya grunduppgifter som trädde i kraft 1.1.2020 (allmänna kostnader och barnbidrag)</t>
  </si>
  <si>
    <t>Korrigerat med de nya grunduppgifter som trädde i kraft 1.1.2022 (allmänna kostnader)</t>
  </si>
  <si>
    <t>Korrigerat beräkning av barnbidrag om fler än 5 barn erhåller bidraget</t>
  </si>
  <si>
    <t>Korrigerat med de nya grunduppgifter som trädde i kraft 1.1.2023 (allmänna kostnader och barnbidragets ensamförsörjartillägg)</t>
  </si>
  <si>
    <t>Korrigerat beräkning av underhållstagaranas andel av boendekostnaderna. Tidigare beaktas i antalet även övrig personer i hushållet</t>
  </si>
  <si>
    <t>Korrigerat med de nya grunduppgifter som trädde i kraft 1.1.2024 (allmänna kostnader och barnbidragets ensamförsörjartillägg samt barnbidrag, Beaktat även ändringen av barnbidrag som träder i kraft 1.4 med en extra förhöjning för barn under 3 år.)</t>
  </si>
  <si>
    <t>Förhöjningar;</t>
  </si>
  <si>
    <t>* ensamförsörj.</t>
  </si>
  <si>
    <t>* under 3 år</t>
  </si>
  <si>
    <t>Av vilka under 3 år</t>
  </si>
  <si>
    <t>Antal barn som erhåller barnbidrag tot.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</si>
</sst>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amily val="2"/>
    </font>
    <font>
      <b/>
      <sz val="12"/>
      <color indexed="16"/>
      <name val="Arial"/>
      <family val="2"/>
    </font>
    <font>
      <sz val="12"/>
      <name val="Arial"/>
      <family val="2"/>
    </font>
    <font>
      <sz val="36"/>
      <name val="Arial"/>
      <family val="2"/>
    </font>
    <font>
      <b/>
      <sz val="12"/>
      <name val="Arial"/>
      <family val="2"/>
    </font>
    <font>
      <b/>
      <sz val="10"/>
      <name val="Arial"/>
      <family val="2"/>
    </font>
    <font>
      <sz val="11"/>
      <name val="Arial"/>
      <family val="2"/>
    </font>
    <font>
      <i/>
      <sz val="12"/>
      <name val="Arial"/>
      <family val="2"/>
    </font>
    <font>
      <sz val="12"/>
      <color indexed="12"/>
      <name val="Arial"/>
      <family val="2"/>
    </font>
    <font>
      <sz val="8"/>
      <name val="Arial"/>
      <family val="2"/>
    </font>
    <font>
      <sz val="9"/>
      <name val="Arial"/>
      <family val="2"/>
    </font>
    <font>
      <sz val="12"/>
      <color indexed="16"/>
      <name val="Arial"/>
      <family val="2"/>
    </font>
    <font>
      <sz val="10.5"/>
      <name val="Arial"/>
      <family val="2"/>
    </font>
    <font>
      <b/>
      <sz val="10.5"/>
      <name val="Arial"/>
      <family val="2"/>
    </font>
    <font>
      <sz val="12"/>
      <color indexed="9"/>
      <name val="Arial"/>
      <family val="2"/>
    </font>
    <font>
      <u/>
      <sz val="10"/>
      <color theme="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17">
    <border>
      <left/>
      <right/>
      <top/>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style="thin">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s>
  <cellStyleXfs count="4">
    <xf numFmtId="0" fontId="0" fillId="0" borderId="0"/>
    <xf numFmtId="3" fontId="1" fillId="0" borderId="1" applyAlignment="0">
      <protection locked="0"/>
    </xf>
    <xf numFmtId="0" fontId="2" fillId="0" borderId="2" applyNumberFormat="0" applyFill="0" applyAlignment="0" applyProtection="0"/>
    <xf numFmtId="0" fontId="15" fillId="0" borderId="0" applyNumberFormat="0" applyFill="0" applyBorder="0" applyAlignment="0" applyProtection="0"/>
  </cellStyleXfs>
  <cellXfs count="113">
    <xf numFmtId="0" fontId="0" fillId="0" borderId="0" xfId="0"/>
    <xf numFmtId="0" fontId="0" fillId="0" borderId="0" xfId="0" applyFill="1" applyProtection="1"/>
    <xf numFmtId="14" fontId="0" fillId="0" borderId="0" xfId="0" applyNumberFormat="1" applyFill="1" applyProtection="1"/>
    <xf numFmtId="0" fontId="0" fillId="0" borderId="0" xfId="0" applyProtection="1"/>
    <xf numFmtId="0" fontId="0" fillId="0" borderId="0" xfId="0" applyFill="1" applyBorder="1" applyProtection="1"/>
    <xf numFmtId="0" fontId="3" fillId="0" borderId="0" xfId="0" applyFont="1" applyFill="1" applyAlignment="1" applyProtection="1">
      <alignment horizontal="left"/>
    </xf>
    <xf numFmtId="0" fontId="4" fillId="0" borderId="0" xfId="0" applyFont="1" applyFill="1" applyProtection="1"/>
    <xf numFmtId="0" fontId="5" fillId="0" borderId="0" xfId="0" applyFont="1" applyFill="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wrapText="1"/>
    </xf>
    <xf numFmtId="14" fontId="0" fillId="0" borderId="0" xfId="0" applyNumberFormat="1" applyFill="1" applyBorder="1" applyProtection="1"/>
    <xf numFmtId="0" fontId="2" fillId="0" borderId="0" xfId="0" applyFont="1" applyFill="1"/>
    <xf numFmtId="4" fontId="2" fillId="0" borderId="0" xfId="0" applyNumberFormat="1" applyFont="1" applyFill="1"/>
    <xf numFmtId="0" fontId="2" fillId="0" borderId="0" xfId="0" applyFont="1" applyFill="1" applyAlignment="1" applyProtection="1">
      <alignment horizontal="center"/>
    </xf>
    <xf numFmtId="0" fontId="4" fillId="0" borderId="0" xfId="0" applyFont="1" applyFill="1"/>
    <xf numFmtId="4" fontId="2" fillId="0" borderId="0" xfId="0" applyNumberFormat="1" applyFont="1" applyFill="1" applyAlignment="1">
      <alignment horizontal="right"/>
    </xf>
    <xf numFmtId="0" fontId="0" fillId="0" borderId="0" xfId="0" applyAlignment="1" applyProtection="1">
      <alignment horizontal="center"/>
    </xf>
    <xf numFmtId="0" fontId="4" fillId="0" borderId="0" xfId="0" applyFont="1"/>
    <xf numFmtId="0" fontId="7" fillId="0" borderId="0" xfId="0" applyFont="1"/>
    <xf numFmtId="0" fontId="2" fillId="0" borderId="0" xfId="0" applyFont="1"/>
    <xf numFmtId="4" fontId="2" fillId="0" borderId="0" xfId="0" applyNumberFormat="1" applyFont="1"/>
    <xf numFmtId="0" fontId="2" fillId="0" borderId="0" xfId="0" applyFont="1" applyAlignment="1">
      <alignment horizontal="center"/>
    </xf>
    <xf numFmtId="0" fontId="2" fillId="0" borderId="0" xfId="0" applyFont="1" applyAlignment="1" applyProtection="1">
      <alignment horizontal="center"/>
    </xf>
    <xf numFmtId="0" fontId="7" fillId="0" borderId="0" xfId="0" applyFont="1" applyFill="1"/>
    <xf numFmtId="4" fontId="4" fillId="0" borderId="0" xfId="0" applyNumberFormat="1" applyFont="1" applyFill="1" applyAlignment="1">
      <alignment horizontal="right"/>
    </xf>
    <xf numFmtId="4" fontId="4" fillId="0" borderId="0" xfId="0" applyNumberFormat="1" applyFont="1" applyFill="1"/>
    <xf numFmtId="0" fontId="2" fillId="0" borderId="0" xfId="0" applyFont="1" applyProtection="1"/>
    <xf numFmtId="4" fontId="2" fillId="0" borderId="0" xfId="0" applyNumberFormat="1" applyFont="1" applyProtection="1"/>
    <xf numFmtId="1" fontId="2" fillId="0" borderId="0" xfId="0" applyNumberFormat="1" applyFont="1" applyFill="1"/>
    <xf numFmtId="0" fontId="4" fillId="0" borderId="0" xfId="0" applyFont="1" applyFill="1" applyAlignment="1" applyProtection="1">
      <alignment horizontal="center"/>
    </xf>
    <xf numFmtId="10" fontId="2" fillId="0" borderId="0" xfId="0" applyNumberFormat="1" applyFont="1" applyFill="1"/>
    <xf numFmtId="3" fontId="4" fillId="0" borderId="0" xfId="0" applyNumberFormat="1" applyFont="1" applyFill="1"/>
    <xf numFmtId="4" fontId="2" fillId="2" borderId="0" xfId="0" applyNumberFormat="1" applyFont="1" applyFill="1"/>
    <xf numFmtId="0" fontId="7" fillId="0" borderId="0" xfId="0" applyFont="1" applyProtection="1"/>
    <xf numFmtId="4" fontId="2" fillId="3" borderId="0" xfId="0" applyNumberFormat="1" applyFont="1" applyFill="1" applyAlignment="1">
      <alignment horizontal="right"/>
    </xf>
    <xf numFmtId="4" fontId="2" fillId="3" borderId="0" xfId="0" applyNumberFormat="1" applyFont="1" applyFill="1" applyAlignment="1">
      <alignment horizontal="center"/>
    </xf>
    <xf numFmtId="4" fontId="2" fillId="0" borderId="0" xfId="0" applyNumberFormat="1" applyFont="1" applyBorder="1" applyAlignment="1" applyProtection="1">
      <alignment horizontal="right"/>
      <protection locked="0"/>
    </xf>
    <xf numFmtId="9" fontId="2" fillId="0" borderId="0" xfId="0" applyNumberFormat="1" applyFont="1" applyBorder="1" applyProtection="1"/>
    <xf numFmtId="0" fontId="2" fillId="0" borderId="0" xfId="0" applyFont="1" applyAlignment="1">
      <alignment horizontal="left"/>
    </xf>
    <xf numFmtId="10" fontId="2" fillId="0" borderId="3" xfId="0" applyNumberFormat="1" applyFont="1" applyBorder="1" applyProtection="1">
      <protection locked="0"/>
    </xf>
    <xf numFmtId="10" fontId="2" fillId="0" borderId="0" xfId="0" applyNumberFormat="1" applyFont="1" applyBorder="1" applyProtection="1">
      <protection locked="0"/>
    </xf>
    <xf numFmtId="4" fontId="2" fillId="0" borderId="4" xfId="0" applyNumberFormat="1" applyFont="1" applyBorder="1" applyProtection="1">
      <protection locked="0"/>
    </xf>
    <xf numFmtId="4" fontId="2" fillId="0" borderId="5" xfId="0" applyNumberFormat="1" applyFont="1" applyBorder="1" applyProtection="1">
      <protection locked="0"/>
    </xf>
    <xf numFmtId="3" fontId="2" fillId="0" borderId="6" xfId="0" applyNumberFormat="1" applyFont="1" applyBorder="1" applyProtection="1">
      <protection locked="0"/>
    </xf>
    <xf numFmtId="4" fontId="2" fillId="0" borderId="0" xfId="0" applyNumberFormat="1" applyFont="1" applyBorder="1" applyProtection="1"/>
    <xf numFmtId="4" fontId="2" fillId="0" borderId="0" xfId="0" applyNumberFormat="1" applyFont="1" applyBorder="1" applyProtection="1">
      <protection locked="0"/>
    </xf>
    <xf numFmtId="0" fontId="7" fillId="0" borderId="0" xfId="0" applyFont="1" applyAlignment="1">
      <alignment horizontal="center"/>
    </xf>
    <xf numFmtId="1" fontId="2" fillId="0" borderId="3" xfId="0" applyNumberFormat="1" applyFont="1" applyBorder="1" applyProtection="1">
      <protection locked="0"/>
    </xf>
    <xf numFmtId="4" fontId="2" fillId="0" borderId="6" xfId="0" applyNumberFormat="1" applyFont="1" applyBorder="1" applyProtection="1">
      <protection locked="0"/>
    </xf>
    <xf numFmtId="0" fontId="2" fillId="0" borderId="0" xfId="0" applyFont="1" applyBorder="1"/>
    <xf numFmtId="0" fontId="11" fillId="0" borderId="0" xfId="0" applyFont="1" applyAlignment="1" applyProtection="1">
      <alignment horizontal="center"/>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3" xfId="0" applyFont="1" applyBorder="1" applyProtection="1">
      <protection locked="0"/>
    </xf>
    <xf numFmtId="4" fontId="2" fillId="0" borderId="3" xfId="0" applyNumberFormat="1" applyFont="1" applyBorder="1" applyProtection="1">
      <protection locked="0"/>
    </xf>
    <xf numFmtId="2" fontId="2" fillId="0" borderId="0" xfId="0" applyNumberFormat="1" applyFont="1"/>
    <xf numFmtId="0" fontId="12" fillId="0" borderId="0" xfId="0" applyFont="1"/>
    <xf numFmtId="0" fontId="13" fillId="0" borderId="0" xfId="0" applyFont="1"/>
    <xf numFmtId="4" fontId="12" fillId="0" borderId="0" xfId="0" applyNumberFormat="1" applyFont="1"/>
    <xf numFmtId="4" fontId="2" fillId="0" borderId="0" xfId="0" applyNumberFormat="1" applyFont="1" applyBorder="1"/>
    <xf numFmtId="0" fontId="8" fillId="0" borderId="0" xfId="0" applyFont="1" applyAlignment="1" applyProtection="1">
      <alignment horizontal="center"/>
    </xf>
    <xf numFmtId="2" fontId="12" fillId="0" borderId="0" xfId="0" applyNumberFormat="1" applyFont="1" applyBorder="1" applyProtection="1">
      <protection locked="0"/>
    </xf>
    <xf numFmtId="0" fontId="2" fillId="0" borderId="0" xfId="0" applyFont="1" applyFill="1" applyProtection="1"/>
    <xf numFmtId="0" fontId="2" fillId="0" borderId="2" xfId="0" applyFont="1" applyBorder="1" applyProtection="1">
      <protection locked="0"/>
    </xf>
    <xf numFmtId="4" fontId="2" fillId="0" borderId="0" xfId="0" applyNumberFormat="1" applyFont="1" applyAlignment="1">
      <alignment horizontal="right"/>
    </xf>
    <xf numFmtId="0" fontId="4" fillId="0" borderId="0" xfId="0" applyFont="1" applyAlignment="1">
      <alignment horizontal="left"/>
    </xf>
    <xf numFmtId="0" fontId="2" fillId="0" borderId="4"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14" fillId="0" borderId="0" xfId="0" applyFont="1"/>
    <xf numFmtId="0" fontId="2" fillId="0" borderId="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2" fillId="0" borderId="0" xfId="0" applyFont="1" applyBorder="1" applyProtection="1">
      <protection locked="0"/>
    </xf>
    <xf numFmtId="164" fontId="2" fillId="0" borderId="10" xfId="0" applyNumberFormat="1" applyFont="1" applyBorder="1" applyProtection="1">
      <protection locked="0"/>
    </xf>
    <xf numFmtId="164" fontId="2" fillId="0" borderId="0" xfId="0" applyNumberFormat="1" applyFont="1" applyProtection="1">
      <protection locked="0"/>
    </xf>
    <xf numFmtId="164" fontId="2" fillId="0" borderId="11" xfId="0" applyNumberFormat="1" applyFont="1" applyBorder="1" applyProtection="1">
      <protection locked="0"/>
    </xf>
    <xf numFmtId="164" fontId="2" fillId="0" borderId="12" xfId="0" applyNumberFormat="1" applyFont="1" applyBorder="1" applyProtection="1">
      <protection locked="0"/>
    </xf>
    <xf numFmtId="164" fontId="2" fillId="0" borderId="13" xfId="0" applyNumberFormat="1" applyFont="1" applyBorder="1" applyProtection="1">
      <protection locked="0"/>
    </xf>
    <xf numFmtId="164" fontId="2" fillId="0" borderId="14" xfId="0" applyNumberFormat="1" applyFont="1" applyBorder="1" applyProtection="1">
      <protection locked="0"/>
    </xf>
    <xf numFmtId="10" fontId="2" fillId="0" borderId="4" xfId="0" applyNumberFormat="1" applyFont="1" applyBorder="1" applyProtection="1">
      <protection locked="0"/>
    </xf>
    <xf numFmtId="10" fontId="2" fillId="0" borderId="0" xfId="0" applyNumberFormat="1" applyFont="1"/>
    <xf numFmtId="10" fontId="2" fillId="0" borderId="5" xfId="0" applyNumberFormat="1" applyFont="1" applyBorder="1" applyProtection="1">
      <protection locked="0"/>
    </xf>
    <xf numFmtId="10" fontId="2" fillId="0" borderId="6" xfId="0" applyNumberFormat="1" applyFont="1" applyBorder="1" applyProtection="1">
      <protection locked="0"/>
    </xf>
    <xf numFmtId="39" fontId="2" fillId="0" borderId="0" xfId="0" applyNumberFormat="1" applyFont="1"/>
    <xf numFmtId="0" fontId="0" fillId="0" borderId="0" xfId="0" applyAlignment="1">
      <alignment vertical="top" wrapText="1"/>
    </xf>
    <xf numFmtId="14" fontId="0" fillId="0" borderId="0" xfId="0" applyNumberFormat="1" applyAlignment="1">
      <alignment vertical="top" wrapText="1"/>
    </xf>
    <xf numFmtId="0" fontId="5" fillId="0" borderId="0" xfId="0" applyFont="1" applyFill="1" applyAlignment="1" applyProtection="1">
      <alignment vertical="top" wrapText="1"/>
    </xf>
    <xf numFmtId="14" fontId="0" fillId="0" borderId="0" xfId="0" applyNumberFormat="1" applyFill="1" applyAlignment="1" applyProtection="1">
      <alignment vertical="top" wrapText="1"/>
    </xf>
    <xf numFmtId="0" fontId="0" fillId="0" borderId="15" xfId="0" applyFont="1" applyFill="1" applyBorder="1" applyAlignment="1" applyProtection="1">
      <alignment vertical="top" wrapText="1"/>
      <protection locked="0"/>
    </xf>
    <xf numFmtId="14" fontId="0" fillId="0" borderId="15" xfId="0" applyNumberFormat="1" applyFill="1" applyBorder="1" applyAlignment="1" applyProtection="1">
      <alignment vertical="top" wrapText="1"/>
      <protection locked="0"/>
    </xf>
    <xf numFmtId="0" fontId="0" fillId="0" borderId="15" xfId="0" applyFont="1" applyFill="1" applyBorder="1" applyAlignment="1" applyProtection="1">
      <alignment vertical="top" wrapText="1"/>
    </xf>
    <xf numFmtId="14" fontId="0" fillId="0" borderId="15" xfId="0" applyNumberFormat="1" applyFill="1" applyBorder="1" applyAlignment="1" applyProtection="1">
      <alignment vertical="top" wrapText="1"/>
    </xf>
    <xf numFmtId="0" fontId="0" fillId="0" borderId="15" xfId="0" applyFont="1" applyBorder="1" applyAlignment="1">
      <alignment vertical="top" wrapText="1"/>
    </xf>
    <xf numFmtId="14" fontId="0" fillId="0" borderId="15" xfId="0" applyNumberFormat="1" applyBorder="1" applyAlignment="1">
      <alignment vertical="top" wrapText="1"/>
    </xf>
    <xf numFmtId="0" fontId="15" fillId="0" borderId="0" xfId="3" applyFill="1" applyProtection="1"/>
    <xf numFmtId="0" fontId="15" fillId="0" borderId="0" xfId="3" applyAlignment="1" applyProtection="1">
      <alignment horizontal="right"/>
    </xf>
    <xf numFmtId="4" fontId="15" fillId="0" borderId="0" xfId="3" applyNumberFormat="1" applyProtection="1"/>
    <xf numFmtId="0" fontId="15" fillId="0" borderId="0" xfId="3" applyAlignment="1" applyProtection="1">
      <alignment horizontal="center"/>
    </xf>
    <xf numFmtId="4" fontId="2" fillId="0" borderId="0" xfId="0" applyNumberFormat="1" applyFont="1" applyBorder="1" applyAlignment="1" applyProtection="1">
      <alignment horizontal="right"/>
    </xf>
    <xf numFmtId="0" fontId="0" fillId="0" borderId="16" xfId="0" applyFont="1" applyBorder="1" applyAlignment="1">
      <alignment vertical="top" wrapText="1"/>
    </xf>
    <xf numFmtId="14" fontId="0" fillId="0" borderId="16" xfId="0" applyNumberFormat="1" applyBorder="1" applyAlignment="1">
      <alignment vertical="top" wrapText="1"/>
    </xf>
    <xf numFmtId="0" fontId="0" fillId="0" borderId="15" xfId="0" applyBorder="1" applyAlignment="1">
      <alignment vertical="top" wrapText="1"/>
    </xf>
    <xf numFmtId="3" fontId="2" fillId="0" borderId="5" xfId="0" applyNumberFormat="1" applyFont="1" applyBorder="1" applyProtection="1">
      <protection locked="0"/>
    </xf>
    <xf numFmtId="0" fontId="2" fillId="0" borderId="3" xfId="0" applyFont="1" applyFill="1" applyBorder="1" applyAlignment="1" applyProtection="1">
      <alignment vertical="top" wrapText="1"/>
      <protection locked="0"/>
    </xf>
  </cellXfs>
  <cellStyles count="4">
    <cellStyle name="Hyperlinkki" xfId="3" builtinId="8"/>
    <cellStyle name="Normaali" xfId="0" builtinId="0"/>
    <cellStyle name="ok" xfId="2" xr:uid="{00000000-0005-0000-0000-000002000000}"/>
    <cellStyle name="varoitus" xfId="1" xr:uid="{00000000-0005-0000-0000-000003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1924050</xdr:colOff>
      <xdr:row>46</xdr:row>
      <xdr:rowOff>76200</xdr:rowOff>
    </xdr:from>
    <xdr:to>
      <xdr:col>2</xdr:col>
      <xdr:colOff>1924050</xdr:colOff>
      <xdr:row>48</xdr:row>
      <xdr:rowOff>47625</xdr:rowOff>
    </xdr:to>
    <xdr:sp macro="" textlink="">
      <xdr:nvSpPr>
        <xdr:cNvPr id="2049" name="Textruta 1">
          <a:extLst>
            <a:ext uri="{FF2B5EF4-FFF2-40B4-BE49-F238E27FC236}">
              <a16:creationId xmlns:a16="http://schemas.microsoft.com/office/drawing/2014/main" id="{BC790B33-DC71-424C-98FB-6610CEA4F790}"/>
            </a:ext>
          </a:extLst>
        </xdr:cNvPr>
        <xdr:cNvSpPr txBox="1">
          <a:spLocks noChangeArrowheads="1"/>
        </xdr:cNvSpPr>
      </xdr:nvSpPr>
      <xdr:spPr bwMode="auto">
        <a:xfrm>
          <a:off x="2447925" y="8029575"/>
          <a:ext cx="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192.168.1.4\martin\filserver\martin\arbetet\Elias2_ohje.doc"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0"/>
  <sheetViews>
    <sheetView showGridLines="0" tabSelected="1" workbookViewId="0">
      <selection activeCell="B5" sqref="B5"/>
    </sheetView>
  </sheetViews>
  <sheetFormatPr defaultColWidth="11.5703125" defaultRowHeight="12.75" x14ac:dyDescent="0.2"/>
  <cols>
    <col min="1" max="1" width="8.28515625" style="1" customWidth="1"/>
    <col min="2" max="2" width="51.85546875" style="1" customWidth="1"/>
    <col min="3" max="3" width="12.85546875" style="2" customWidth="1"/>
    <col min="4" max="254" width="11.5703125" style="1"/>
    <col min="255" max="255" width="11.5703125" style="3"/>
  </cols>
  <sheetData>
    <row r="1" spans="1:5" x14ac:dyDescent="0.2">
      <c r="A1" s="4"/>
      <c r="E1" s="4"/>
    </row>
    <row r="2" spans="1:5" x14ac:dyDescent="0.2">
      <c r="A2" s="4"/>
      <c r="E2" s="4"/>
    </row>
    <row r="3" spans="1:5" ht="44.25" x14ac:dyDescent="0.55000000000000004">
      <c r="A3" s="4"/>
      <c r="B3" s="5" t="s">
        <v>0</v>
      </c>
      <c r="E3" s="4"/>
    </row>
    <row r="4" spans="1:5" x14ac:dyDescent="0.2">
      <c r="A4" s="4"/>
      <c r="E4" s="4"/>
    </row>
    <row r="5" spans="1:5" x14ac:dyDescent="0.2">
      <c r="A5" s="4"/>
      <c r="B5" s="103" t="s">
        <v>1</v>
      </c>
      <c r="E5" s="4"/>
    </row>
    <row r="6" spans="1:5" x14ac:dyDescent="0.2">
      <c r="A6" s="4"/>
      <c r="E6" s="4"/>
    </row>
    <row r="7" spans="1:5" ht="15.75" x14ac:dyDescent="0.25">
      <c r="A7" s="4"/>
      <c r="B7" s="6" t="s">
        <v>2</v>
      </c>
      <c r="E7" s="4"/>
    </row>
    <row r="8" spans="1:5" x14ac:dyDescent="0.2">
      <c r="A8" s="4"/>
      <c r="E8" s="4"/>
    </row>
    <row r="9" spans="1:5" x14ac:dyDescent="0.2">
      <c r="A9" s="4"/>
      <c r="E9" s="4"/>
    </row>
    <row r="10" spans="1:5" x14ac:dyDescent="0.2">
      <c r="A10" s="4"/>
      <c r="B10" s="7" t="s">
        <v>3</v>
      </c>
      <c r="C10" s="2">
        <v>39413</v>
      </c>
      <c r="D10" s="1" t="s">
        <v>4</v>
      </c>
      <c r="E10" s="4"/>
    </row>
    <row r="11" spans="1:5" x14ac:dyDescent="0.2">
      <c r="A11" s="4"/>
      <c r="E11" s="4"/>
    </row>
    <row r="12" spans="1:5" ht="14.25" x14ac:dyDescent="0.2">
      <c r="A12" s="4"/>
      <c r="B12" s="8" t="s">
        <v>141</v>
      </c>
      <c r="E12" s="4"/>
    </row>
    <row r="13" spans="1:5" ht="14.25" x14ac:dyDescent="0.2">
      <c r="A13" s="4"/>
      <c r="B13" s="8" t="s">
        <v>5</v>
      </c>
      <c r="E13" s="4"/>
    </row>
    <row r="14" spans="1:5" ht="14.25" x14ac:dyDescent="0.2">
      <c r="A14" s="4"/>
      <c r="B14" s="8"/>
      <c r="E14" s="4"/>
    </row>
    <row r="15" spans="1:5" ht="57" x14ac:dyDescent="0.2">
      <c r="A15" s="4"/>
      <c r="B15" s="9" t="s">
        <v>142</v>
      </c>
      <c r="E15" s="4"/>
    </row>
    <row r="16" spans="1:5" ht="14.25" x14ac:dyDescent="0.2">
      <c r="A16" s="4"/>
      <c r="B16" s="9"/>
      <c r="E16" s="4"/>
    </row>
    <row r="17" spans="1:5" ht="71.25" x14ac:dyDescent="0.2">
      <c r="A17" s="4"/>
      <c r="B17" s="9" t="s">
        <v>6</v>
      </c>
      <c r="E17" s="4"/>
    </row>
    <row r="18" spans="1:5" x14ac:dyDescent="0.2">
      <c r="A18" s="4"/>
      <c r="E18" s="4"/>
    </row>
    <row r="19" spans="1:5" x14ac:dyDescent="0.2">
      <c r="A19" s="4"/>
      <c r="B19" t="s">
        <v>146</v>
      </c>
      <c r="C19"/>
      <c r="E19" s="4"/>
    </row>
    <row r="20" spans="1:5" x14ac:dyDescent="0.2">
      <c r="A20" s="4"/>
      <c r="B20"/>
      <c r="C20"/>
      <c r="E20" s="4"/>
    </row>
    <row r="21" spans="1:5" x14ac:dyDescent="0.2">
      <c r="A21" s="4"/>
      <c r="B21"/>
      <c r="C21"/>
      <c r="E21" s="4"/>
    </row>
    <row r="22" spans="1:5" x14ac:dyDescent="0.2">
      <c r="A22" s="4"/>
      <c r="B22"/>
      <c r="C22"/>
      <c r="E22" s="4"/>
    </row>
    <row r="23" spans="1:5" x14ac:dyDescent="0.2">
      <c r="A23" s="4"/>
      <c r="B23"/>
      <c r="C23"/>
      <c r="E23" s="4"/>
    </row>
    <row r="24" spans="1:5" x14ac:dyDescent="0.2">
      <c r="A24" s="4"/>
      <c r="B24"/>
      <c r="C24"/>
      <c r="E24" s="4"/>
    </row>
    <row r="25" spans="1:5" x14ac:dyDescent="0.2">
      <c r="A25" s="4"/>
      <c r="B25"/>
      <c r="C25"/>
      <c r="E25" s="4"/>
    </row>
    <row r="26" spans="1:5" x14ac:dyDescent="0.2">
      <c r="A26" s="4"/>
      <c r="B26"/>
      <c r="C26"/>
      <c r="E26" s="4"/>
    </row>
    <row r="27" spans="1:5" x14ac:dyDescent="0.2">
      <c r="A27" s="4"/>
      <c r="B27"/>
      <c r="C27"/>
      <c r="E27" s="4"/>
    </row>
    <row r="28" spans="1:5" x14ac:dyDescent="0.2">
      <c r="A28" s="4"/>
      <c r="B28"/>
      <c r="C28"/>
      <c r="E28" s="4"/>
    </row>
    <row r="29" spans="1:5" x14ac:dyDescent="0.2">
      <c r="A29" s="4"/>
      <c r="B29"/>
      <c r="C29"/>
      <c r="E29" s="4"/>
    </row>
    <row r="30" spans="1:5" x14ac:dyDescent="0.2">
      <c r="A30" s="4"/>
      <c r="B30" s="10"/>
      <c r="E30" s="4"/>
    </row>
    <row r="31" spans="1:5" x14ac:dyDescent="0.2">
      <c r="A31" s="4"/>
      <c r="B31" s="10"/>
      <c r="E31" s="4"/>
    </row>
    <row r="32" spans="1:5" x14ac:dyDescent="0.2">
      <c r="A32" s="4"/>
      <c r="B32" s="10"/>
      <c r="E32" s="4"/>
    </row>
    <row r="33" spans="1:5" x14ac:dyDescent="0.2">
      <c r="A33" s="4"/>
      <c r="B33" s="10"/>
      <c r="E33" s="4"/>
    </row>
    <row r="34" spans="1:5" x14ac:dyDescent="0.2">
      <c r="A34" s="4"/>
      <c r="B34" s="10"/>
      <c r="E34" s="4"/>
    </row>
    <row r="35" spans="1:5" x14ac:dyDescent="0.2">
      <c r="A35" s="4"/>
      <c r="B35" s="10"/>
      <c r="E35" s="4"/>
    </row>
    <row r="36" spans="1:5" x14ac:dyDescent="0.2">
      <c r="A36" s="4"/>
      <c r="B36" s="10"/>
      <c r="E36" s="4"/>
    </row>
    <row r="37" spans="1:5" x14ac:dyDescent="0.2">
      <c r="A37" s="4"/>
      <c r="B37" s="10"/>
      <c r="E37" s="4"/>
    </row>
    <row r="38" spans="1:5" x14ac:dyDescent="0.2">
      <c r="A38" s="4"/>
      <c r="B38" s="10"/>
      <c r="E38" s="4"/>
    </row>
    <row r="39" spans="1:5" x14ac:dyDescent="0.2">
      <c r="A39" s="4"/>
      <c r="B39" s="10"/>
      <c r="E39" s="4"/>
    </row>
    <row r="40" spans="1:5" x14ac:dyDescent="0.2">
      <c r="A40" s="4"/>
      <c r="B40" s="10"/>
      <c r="E40" s="4"/>
    </row>
    <row r="41" spans="1:5" x14ac:dyDescent="0.2">
      <c r="A41" s="4"/>
      <c r="B41" s="10"/>
      <c r="E41" s="4"/>
    </row>
    <row r="42" spans="1:5" x14ac:dyDescent="0.2">
      <c r="A42" s="4"/>
      <c r="B42" s="10"/>
      <c r="E42" s="4"/>
    </row>
    <row r="43" spans="1:5" x14ac:dyDescent="0.2">
      <c r="A43" s="4"/>
      <c r="B43" s="10"/>
      <c r="E43" s="4"/>
    </row>
    <row r="44" spans="1:5" x14ac:dyDescent="0.2">
      <c r="A44" s="4"/>
      <c r="B44" s="10"/>
      <c r="E44" s="4"/>
    </row>
    <row r="45" spans="1:5" x14ac:dyDescent="0.2">
      <c r="A45" s="4"/>
      <c r="E45" s="4"/>
    </row>
    <row r="46" spans="1:5" x14ac:dyDescent="0.2">
      <c r="A46" s="4"/>
      <c r="E46" s="4"/>
    </row>
    <row r="47" spans="1:5" x14ac:dyDescent="0.2">
      <c r="A47" s="4"/>
      <c r="E47" s="4"/>
    </row>
    <row r="48" spans="1:5" x14ac:dyDescent="0.2">
      <c r="A48" s="4"/>
      <c r="E48" s="4"/>
    </row>
    <row r="49" spans="1:5" x14ac:dyDescent="0.2">
      <c r="A49" s="4"/>
      <c r="E49" s="4"/>
    </row>
    <row r="50" spans="1:5" x14ac:dyDescent="0.2">
      <c r="A50" s="4"/>
      <c r="E50" s="4"/>
    </row>
    <row r="51" spans="1:5" x14ac:dyDescent="0.2">
      <c r="A51" s="4"/>
      <c r="E51" s="4"/>
    </row>
    <row r="52" spans="1:5" x14ac:dyDescent="0.2">
      <c r="A52" s="4"/>
      <c r="E52" s="4"/>
    </row>
    <row r="53" spans="1:5" x14ac:dyDescent="0.2">
      <c r="A53" s="4"/>
      <c r="E53" s="4"/>
    </row>
    <row r="54" spans="1:5" x14ac:dyDescent="0.2">
      <c r="A54" s="4"/>
      <c r="E54" s="4"/>
    </row>
    <row r="55" spans="1:5" x14ac:dyDescent="0.2">
      <c r="A55" s="4"/>
      <c r="E55" s="4"/>
    </row>
    <row r="56" spans="1:5" x14ac:dyDescent="0.2">
      <c r="A56" s="4"/>
      <c r="E56" s="4"/>
    </row>
    <row r="57" spans="1:5" x14ac:dyDescent="0.2">
      <c r="A57" s="4"/>
      <c r="E57" s="4"/>
    </row>
    <row r="58" spans="1:5" x14ac:dyDescent="0.2">
      <c r="A58" s="4"/>
      <c r="E58" s="4"/>
    </row>
    <row r="59" spans="1:5" x14ac:dyDescent="0.2">
      <c r="A59" s="4"/>
      <c r="E59" s="4"/>
    </row>
    <row r="60" spans="1:5" x14ac:dyDescent="0.2">
      <c r="A60" s="4"/>
      <c r="B60" s="4"/>
      <c r="C60" s="11"/>
      <c r="D60" s="4"/>
      <c r="E60" s="4"/>
    </row>
  </sheetData>
  <sheetProtection sheet="1" objects="1" scenarios="1"/>
  <hyperlinks>
    <hyperlink ref="B5" location="Sammandrag!A1" display="Börja" xr:uid="{00000000-0004-0000-0000-000000000000}"/>
    <hyperlink ref="B15" r:id="rId1" display="bruksanvisningar" xr:uid="{00000000-0004-0000-0000-000001000000}"/>
  </hyperlinks>
  <pageMargins left="0.59027777777777779" right="0.6694444444444444" top="0.78749999999999998" bottom="0.78749999999999998" header="0.51180555555555551" footer="0.51180555555555551"/>
  <pageSetup paperSize="9"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2"/>
  <sheetViews>
    <sheetView showGridLines="0" workbookViewId="0">
      <selection activeCell="D5" sqref="D5"/>
    </sheetView>
  </sheetViews>
  <sheetFormatPr defaultColWidth="11.5703125" defaultRowHeight="15" x14ac:dyDescent="0.2"/>
  <cols>
    <col min="1" max="1" width="2.42578125" style="12" customWidth="1"/>
    <col min="2" max="2" width="5.42578125" style="12" customWidth="1"/>
    <col min="3" max="3" width="37.42578125" style="12" customWidth="1"/>
    <col min="4" max="4" width="15.42578125" style="13" customWidth="1"/>
    <col min="5" max="5" width="6.42578125" style="13" customWidth="1"/>
    <col min="6" max="6" width="15.28515625" style="13" customWidth="1"/>
    <col min="7" max="7" width="10.5703125" style="12" customWidth="1"/>
    <col min="8" max="8" width="36.140625" style="14" customWidth="1"/>
    <col min="9" max="16384" width="11.5703125" style="12"/>
  </cols>
  <sheetData>
    <row r="1" spans="1:256" ht="15.75" x14ac:dyDescent="0.25">
      <c r="A1" s="15" t="s">
        <v>7</v>
      </c>
      <c r="F1" s="16" t="s">
        <v>8</v>
      </c>
      <c r="G1"/>
      <c r="H1" s="17"/>
      <c r="I1"/>
      <c r="J1"/>
    </row>
    <row r="2" spans="1:256" s="20" customFormat="1" ht="9.9499999999999993" customHeight="1" x14ac:dyDescent="0.25">
      <c r="A2" s="18"/>
      <c r="B2" s="19"/>
      <c r="E2" s="21"/>
      <c r="G2" s="22"/>
      <c r="H2" s="23"/>
      <c r="I2" s="22"/>
      <c r="J2"/>
      <c r="K2"/>
      <c r="L2"/>
      <c r="M2"/>
      <c r="IU2"/>
      <c r="IV2"/>
    </row>
    <row r="3" spans="1:256" ht="15.75" x14ac:dyDescent="0.25">
      <c r="B3" s="24" t="s">
        <v>9</v>
      </c>
      <c r="D3" s="25" t="s">
        <v>10</v>
      </c>
      <c r="E3" s="26"/>
      <c r="F3" s="25" t="s">
        <v>11</v>
      </c>
    </row>
    <row r="4" spans="1:256" s="20" customFormat="1" ht="15.75" x14ac:dyDescent="0.25">
      <c r="A4" s="18"/>
      <c r="B4" s="19"/>
      <c r="C4" s="27"/>
      <c r="D4" s="104" t="s">
        <v>12</v>
      </c>
      <c r="E4" s="28"/>
      <c r="F4" s="104" t="s">
        <v>12</v>
      </c>
      <c r="G4" s="22"/>
      <c r="H4" s="23"/>
      <c r="I4" s="22"/>
      <c r="J4"/>
      <c r="K4"/>
      <c r="L4"/>
      <c r="M4"/>
      <c r="IU4"/>
      <c r="IV4"/>
    </row>
    <row r="5" spans="1:256" x14ac:dyDescent="0.2">
      <c r="C5" s="12" t="s">
        <v>13</v>
      </c>
      <c r="D5" s="13">
        <f>'Underhållsskyldiges familj'!E10+'Underhållsskyldiges familj'!E14</f>
        <v>0</v>
      </c>
      <c r="F5" s="13">
        <f>'Boendeförälderns familj'!E10+'Boendeförälderns familj'!E14</f>
        <v>0</v>
      </c>
    </row>
    <row r="6" spans="1:256" x14ac:dyDescent="0.2">
      <c r="C6" s="12" t="s">
        <v>14</v>
      </c>
      <c r="D6" s="13">
        <f>'Underhållsskyldiges familj'!E11</f>
        <v>0</v>
      </c>
      <c r="F6" s="13">
        <f>'Boendeförälderns familj'!E11</f>
        <v>0</v>
      </c>
      <c r="H6" s="17"/>
    </row>
    <row r="7" spans="1:256" x14ac:dyDescent="0.2">
      <c r="C7" s="12" t="s">
        <v>15</v>
      </c>
      <c r="D7" s="13">
        <f>D5-D6</f>
        <v>0</v>
      </c>
      <c r="F7" s="13">
        <f>F5-F6</f>
        <v>0</v>
      </c>
    </row>
    <row r="8" spans="1:256" s="20" customFormat="1" ht="9.9499999999999993" customHeight="1" x14ac:dyDescent="0.25">
      <c r="A8" s="18"/>
      <c r="B8" s="19"/>
      <c r="E8" s="21"/>
      <c r="G8" s="22"/>
      <c r="H8" s="23"/>
      <c r="I8" s="22"/>
      <c r="J8"/>
      <c r="K8"/>
      <c r="L8"/>
      <c r="M8"/>
      <c r="IU8"/>
      <c r="IV8"/>
    </row>
    <row r="9" spans="1:256" x14ac:dyDescent="0.2">
      <c r="C9" s="12" t="s">
        <v>16</v>
      </c>
      <c r="D9" s="13">
        <f>'Underhållsskyldiges familj'!E38</f>
        <v>400</v>
      </c>
      <c r="F9" s="13">
        <f>'Boendeförälderns familj'!E50</f>
        <v>400</v>
      </c>
    </row>
    <row r="10" spans="1:256" x14ac:dyDescent="0.2">
      <c r="C10" s="12" t="s">
        <v>17</v>
      </c>
      <c r="F10" s="29">
        <f>'Boendeförälderns familj'!D28</f>
        <v>0</v>
      </c>
    </row>
    <row r="11" spans="1:256" x14ac:dyDescent="0.2">
      <c r="C11" s="12" t="s">
        <v>18</v>
      </c>
      <c r="F11" s="13">
        <f>IF(F9=0,0,IF(F10&gt;0,VLOOKUP(F10,Asumis_osuudet,3)*F9*'Boendeförälderns familj'!D24,0))</f>
        <v>0</v>
      </c>
    </row>
    <row r="12" spans="1:256" x14ac:dyDescent="0.2">
      <c r="C12" s="12" t="s">
        <v>19</v>
      </c>
      <c r="D12" s="13">
        <f>D9</f>
        <v>400</v>
      </c>
      <c r="F12" s="13">
        <f>F9-F11</f>
        <v>400</v>
      </c>
    </row>
    <row r="13" spans="1:256" x14ac:dyDescent="0.2">
      <c r="C13" s="12" t="s">
        <v>20</v>
      </c>
      <c r="D13" s="13">
        <f>IF('Underhållsskyldiges familj'!E5="",Grunduppgifter!E13,Grunduppgifter!E14*2*'Underhållsskyldiges familj'!E7)</f>
        <v>720</v>
      </c>
      <c r="F13" s="13">
        <f>IF('Boendeförälderns familj'!E5="",Grunduppgifter!E13,Grunduppgifter!E14*2*'Boendeförälderns familj'!E7)</f>
        <v>720</v>
      </c>
    </row>
    <row r="14" spans="1:256" x14ac:dyDescent="0.2">
      <c r="C14" s="12" t="s">
        <v>21</v>
      </c>
      <c r="D14" s="13">
        <f>'Underhållsskyldiges familj'!E22+'Underhållsskyldiges familj'!E23</f>
        <v>0</v>
      </c>
      <c r="F14" s="13">
        <f>'Boendeförälderns familj'!E25+'Boendeförälderns familj'!E26+'Boendeförälderns familj'!E29-'Boendeförälderns familj'!E21</f>
        <v>0</v>
      </c>
    </row>
    <row r="15" spans="1:256" x14ac:dyDescent="0.2">
      <c r="C15" s="12" t="s">
        <v>22</v>
      </c>
      <c r="D15" s="13">
        <f>'Underhållsskyldiges familj'!E40</f>
        <v>0</v>
      </c>
      <c r="F15" s="13">
        <f>'Boendeförälderns familj'!E52</f>
        <v>0</v>
      </c>
    </row>
    <row r="16" spans="1:256" x14ac:dyDescent="0.2">
      <c r="C16" s="12" t="s">
        <v>23</v>
      </c>
      <c r="D16" s="13">
        <f>SUM(D12:D15)</f>
        <v>1120</v>
      </c>
      <c r="F16" s="13">
        <f>SUM(F12:F15)</f>
        <v>1120</v>
      </c>
    </row>
    <row r="17" spans="1:256" s="20" customFormat="1" ht="9.9499999999999993" customHeight="1" x14ac:dyDescent="0.25">
      <c r="A17" s="18"/>
      <c r="B17" s="19"/>
      <c r="E17" s="21"/>
      <c r="G17" s="22"/>
      <c r="H17" s="23"/>
      <c r="I17" s="22"/>
      <c r="J17"/>
      <c r="K17"/>
      <c r="L17"/>
      <c r="M17"/>
      <c r="IU17"/>
      <c r="IV17"/>
    </row>
    <row r="18" spans="1:256" s="15" customFormat="1" ht="15.75" x14ac:dyDescent="0.25">
      <c r="C18" s="15" t="s">
        <v>24</v>
      </c>
      <c r="D18" s="26">
        <f>D7-D16</f>
        <v>-1120</v>
      </c>
      <c r="E18" s="26"/>
      <c r="F18" s="26">
        <f>F7-F16</f>
        <v>-1120</v>
      </c>
      <c r="H18" s="30"/>
    </row>
    <row r="19" spans="1:256" hidden="1" x14ac:dyDescent="0.2">
      <c r="D19" s="13">
        <f>IF(D18&lt;0,0,D18)</f>
        <v>0</v>
      </c>
      <c r="F19" s="13">
        <f>IF(F18&lt;0,0,F18)</f>
        <v>0</v>
      </c>
    </row>
    <row r="20" spans="1:256" x14ac:dyDescent="0.2">
      <c r="C20" s="12" t="s">
        <v>25</v>
      </c>
      <c r="D20" s="31">
        <f>IF(D19=0,0,D19/(D19+F19))</f>
        <v>0</v>
      </c>
      <c r="E20" s="31"/>
      <c r="F20" s="31">
        <f>1-D20</f>
        <v>1</v>
      </c>
    </row>
    <row r="21" spans="1:256" s="20" customFormat="1" ht="9.9499999999999993" customHeight="1" x14ac:dyDescent="0.25">
      <c r="A21" s="18"/>
      <c r="B21" s="19"/>
      <c r="E21" s="21"/>
      <c r="G21" s="22"/>
      <c r="H21" s="23"/>
      <c r="I21" s="22"/>
      <c r="J21"/>
      <c r="K21"/>
      <c r="L21"/>
      <c r="M21"/>
      <c r="IU21"/>
      <c r="IV21"/>
    </row>
    <row r="22" spans="1:256" ht="15.75" x14ac:dyDescent="0.25">
      <c r="B22" s="24" t="s">
        <v>26</v>
      </c>
      <c r="F22" s="32">
        <f>'Boendeförälderns familj'!D24</f>
        <v>0</v>
      </c>
    </row>
    <row r="23" spans="1:256" s="20" customFormat="1" ht="9.9499999999999993" customHeight="1" x14ac:dyDescent="0.25">
      <c r="A23" s="18"/>
      <c r="B23" s="19"/>
      <c r="E23" s="21"/>
      <c r="G23" s="22"/>
      <c r="H23" s="23"/>
      <c r="I23" s="22"/>
      <c r="J23"/>
      <c r="K23"/>
      <c r="L23"/>
      <c r="M23"/>
      <c r="IU23"/>
      <c r="IV23"/>
    </row>
    <row r="24" spans="1:256" x14ac:dyDescent="0.2">
      <c r="C24" s="12" t="s">
        <v>27</v>
      </c>
      <c r="D24" s="33"/>
      <c r="F24" s="13">
        <f>'Boendeförälderns familj'!E24</f>
        <v>0</v>
      </c>
    </row>
    <row r="25" spans="1:256" x14ac:dyDescent="0.2">
      <c r="C25" s="12" t="s">
        <v>28</v>
      </c>
      <c r="D25" s="33"/>
      <c r="F25" s="13">
        <f>'Boendeförälderns familj'!E32</f>
        <v>0</v>
      </c>
    </row>
    <row r="26" spans="1:256" x14ac:dyDescent="0.2">
      <c r="C26" s="12" t="s">
        <v>29</v>
      </c>
      <c r="D26" s="33"/>
      <c r="F26" s="13">
        <f>IF(F11&lt;=0,0,F11)</f>
        <v>0</v>
      </c>
    </row>
    <row r="27" spans="1:256" x14ac:dyDescent="0.2">
      <c r="C27" s="12" t="s">
        <v>30</v>
      </c>
      <c r="D27" s="33"/>
      <c r="F27" s="13">
        <f>IF('Boendeförälderns familj'!E19="",0,'Boendeförälderns familj'!E19)</f>
        <v>0</v>
      </c>
    </row>
    <row r="28" spans="1:256" x14ac:dyDescent="0.2">
      <c r="C28" s="12" t="s">
        <v>31</v>
      </c>
      <c r="D28" s="33"/>
      <c r="F28" s="13">
        <f>'Boendeförälderns familj'!E20</f>
        <v>0</v>
      </c>
    </row>
    <row r="29" spans="1:256" ht="15.75" x14ac:dyDescent="0.25">
      <c r="C29" s="12" t="s">
        <v>23</v>
      </c>
      <c r="D29" s="33"/>
      <c r="F29" s="26">
        <f>SUM(F24:F26)-(F27+F28)</f>
        <v>0</v>
      </c>
    </row>
    <row r="30" spans="1:256" s="20" customFormat="1" ht="9.9499999999999993" customHeight="1" x14ac:dyDescent="0.25">
      <c r="A30" s="18"/>
      <c r="B30" s="19"/>
      <c r="E30" s="21"/>
      <c r="G30" s="22"/>
      <c r="H30" s="23"/>
      <c r="I30" s="22"/>
      <c r="J30"/>
      <c r="K30"/>
      <c r="L30"/>
      <c r="M30"/>
      <c r="IU30"/>
      <c r="IV30"/>
    </row>
    <row r="31" spans="1:256" x14ac:dyDescent="0.2">
      <c r="B31" s="24" t="s">
        <v>32</v>
      </c>
    </row>
    <row r="32" spans="1:256" s="20" customFormat="1" ht="9.9499999999999993" customHeight="1" x14ac:dyDescent="0.25">
      <c r="A32" s="18"/>
      <c r="B32" s="19"/>
      <c r="E32" s="21"/>
      <c r="G32" s="22"/>
      <c r="H32" s="23"/>
      <c r="I32" s="22"/>
      <c r="J32"/>
      <c r="K32"/>
      <c r="L32"/>
      <c r="M32"/>
      <c r="IU32"/>
      <c r="IV32"/>
    </row>
    <row r="33" spans="1:256" x14ac:dyDescent="0.2">
      <c r="C33" s="12" t="s">
        <v>33</v>
      </c>
      <c r="D33" s="31">
        <f>D20</f>
        <v>0</v>
      </c>
      <c r="E33" s="31"/>
      <c r="F33" s="31">
        <f>F20</f>
        <v>1</v>
      </c>
    </row>
    <row r="34" spans="1:256" x14ac:dyDescent="0.2">
      <c r="C34" s="12" t="s">
        <v>34</v>
      </c>
      <c r="D34" s="13">
        <f>IF(D18&lt;0,0,IF(F29*D33&gt;=D18,D18,F29*D33))</f>
        <v>0</v>
      </c>
      <c r="F34" s="13">
        <f>F29-D34</f>
        <v>0</v>
      </c>
    </row>
    <row r="35" spans="1:256" x14ac:dyDescent="0.2">
      <c r="C35" s="12" t="s">
        <v>35</v>
      </c>
      <c r="D35" s="13">
        <f>IF(D34=0,0,IF(F29=0,0,IF(D18+F18&lt;F29,(D18+F18)/F29*'Underhållsskyldiges familj'!E30,'Underhållsskyldiges familj'!E30)))</f>
        <v>0</v>
      </c>
    </row>
    <row r="36" spans="1:256" ht="15.75" x14ac:dyDescent="0.25">
      <c r="C36" s="12" t="s">
        <v>36</v>
      </c>
      <c r="D36" s="26">
        <f>IF((D34-D35)&lt;=0,0,D34-D35)</f>
        <v>0</v>
      </c>
    </row>
    <row r="37" spans="1:256" x14ac:dyDescent="0.2">
      <c r="C37" s="12" t="s">
        <v>37</v>
      </c>
      <c r="D37" s="13">
        <f>IF(D36&lt;=0,0,D36/F22)</f>
        <v>0</v>
      </c>
    </row>
    <row r="38" spans="1:256" s="20" customFormat="1" ht="9.9499999999999993" customHeight="1" x14ac:dyDescent="0.25">
      <c r="A38" s="18"/>
      <c r="B38" s="19"/>
      <c r="E38" s="21"/>
      <c r="G38" s="22"/>
      <c r="H38" s="23"/>
      <c r="I38" s="22"/>
      <c r="J38"/>
      <c r="K38"/>
      <c r="L38"/>
      <c r="M38"/>
      <c r="IU38"/>
      <c r="IV38"/>
    </row>
    <row r="39" spans="1:256" x14ac:dyDescent="0.2">
      <c r="B39" s="24" t="s">
        <v>38</v>
      </c>
    </row>
    <row r="40" spans="1:256" s="20" customFormat="1" ht="9.9499999999999993" customHeight="1" x14ac:dyDescent="0.25">
      <c r="A40" s="18"/>
      <c r="B40" s="19"/>
      <c r="E40" s="21"/>
      <c r="G40" s="22"/>
      <c r="H40" s="23"/>
      <c r="I40" s="22"/>
      <c r="J40"/>
      <c r="K40"/>
      <c r="L40"/>
      <c r="M40"/>
      <c r="IU40"/>
      <c r="IV40"/>
    </row>
    <row r="41" spans="1:256" x14ac:dyDescent="0.2">
      <c r="C41" s="12" t="s">
        <v>24</v>
      </c>
      <c r="D41" s="13">
        <f>D19</f>
        <v>0</v>
      </c>
      <c r="F41" s="13">
        <f>F19</f>
        <v>0</v>
      </c>
    </row>
    <row r="42" spans="1:256" x14ac:dyDescent="0.2">
      <c r="C42" s="12" t="s">
        <v>39</v>
      </c>
      <c r="D42" s="13">
        <f>IF('Underhållsskyldiges familj'!E33&gt;'Underhållsskyldiges familj'!E37,('Underhållsskyldiges familj'!E33-'Underhållsskyldiges familj'!E37)*'Underhållsskyldiges familj'!E7,0)</f>
        <v>0</v>
      </c>
      <c r="F42" s="13">
        <f>IF('Boendeförälderns familj'!E45&gt;'Boendeförälderns familj'!E49,('Boendeförälderns familj'!E45-'Boendeförälderns familj'!E49)*'Boendeförälderns familj'!E7,0)</f>
        <v>0</v>
      </c>
    </row>
    <row r="43" spans="1:256" x14ac:dyDescent="0.2">
      <c r="C43" s="12" t="s">
        <v>40</v>
      </c>
      <c r="D43" s="13">
        <f>IF(D36&lt;0,0,D36)</f>
        <v>0</v>
      </c>
      <c r="F43" s="13">
        <f>IF(F34&lt;0,0,F34)</f>
        <v>0</v>
      </c>
    </row>
    <row r="44" spans="1:256" x14ac:dyDescent="0.2">
      <c r="C44" s="12" t="s">
        <v>41</v>
      </c>
      <c r="D44" s="13">
        <f>D41-D43-D42</f>
        <v>0</v>
      </c>
      <c r="F44" s="13">
        <f>F41-F43-F42</f>
        <v>0</v>
      </c>
    </row>
    <row r="45" spans="1:256" ht="8.25" customHeight="1" x14ac:dyDescent="0.2"/>
    <row r="46" spans="1:256" x14ac:dyDescent="0.2">
      <c r="A46"/>
      <c r="B46" s="24" t="s">
        <v>42</v>
      </c>
    </row>
    <row r="47" spans="1:256" s="20" customFormat="1" ht="7.5" customHeight="1" x14ac:dyDescent="0.25">
      <c r="A47" s="18"/>
      <c r="B47" s="34"/>
      <c r="C47" s="27"/>
      <c r="D47" s="27"/>
      <c r="E47" s="28"/>
      <c r="F47" s="27"/>
      <c r="G47" s="22"/>
      <c r="H47" s="23"/>
      <c r="I47" s="22"/>
      <c r="J47"/>
      <c r="K47"/>
      <c r="L47"/>
      <c r="M47"/>
      <c r="IU47"/>
      <c r="IV47"/>
    </row>
    <row r="48" spans="1:256" x14ac:dyDescent="0.2">
      <c r="B48" s="112"/>
      <c r="C48" s="112"/>
      <c r="D48" s="112"/>
      <c r="E48" s="112"/>
      <c r="F48" s="112"/>
    </row>
    <row r="49" spans="2:6" x14ac:dyDescent="0.2">
      <c r="B49" s="112"/>
      <c r="C49" s="112"/>
      <c r="D49" s="112"/>
      <c r="E49" s="112"/>
      <c r="F49" s="112"/>
    </row>
    <row r="50" spans="2:6" x14ac:dyDescent="0.2">
      <c r="B50" s="112"/>
      <c r="C50" s="112"/>
      <c r="D50" s="112"/>
      <c r="E50" s="112"/>
      <c r="F50" s="112"/>
    </row>
    <row r="51" spans="2:6" x14ac:dyDescent="0.2">
      <c r="B51" s="112"/>
      <c r="C51" s="112"/>
      <c r="D51" s="112"/>
      <c r="E51" s="112"/>
      <c r="F51" s="112"/>
    </row>
    <row r="52" spans="2:6" x14ac:dyDescent="0.2">
      <c r="B52" s="112"/>
      <c r="C52" s="112"/>
      <c r="D52" s="112"/>
      <c r="E52" s="112"/>
      <c r="F52" s="112"/>
    </row>
  </sheetData>
  <sheetProtection sheet="1" objects="1" scenarios="1"/>
  <mergeCells count="1">
    <mergeCell ref="B48:F52"/>
  </mergeCells>
  <conditionalFormatting sqref="D35">
    <cfRule type="cellIs" dxfId="0" priority="1" operator="lessThan">
      <formula>0</formula>
    </cfRule>
  </conditionalFormatting>
  <hyperlinks>
    <hyperlink ref="D4" location="'Underhållsskyldiges familj'!A1" display="Spec." xr:uid="{00000000-0004-0000-0100-000000000000}"/>
    <hyperlink ref="F4" location="'Boendeförälderns familj'!A1" display="Spec." xr:uid="{00000000-0004-0000-0100-000001000000}"/>
  </hyperlinks>
  <pageMargins left="0.78749999999999998" right="0.78749999999999998" top="0.78749999999999998" bottom="0.78749999999999998" header="0.51180555555555551" footer="0.51180555555555551"/>
  <pageSetup paperSize="9"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5"/>
  <sheetViews>
    <sheetView showGridLines="0" workbookViewId="0">
      <selection activeCell="E6" sqref="E6"/>
    </sheetView>
  </sheetViews>
  <sheetFormatPr defaultColWidth="11.5703125" defaultRowHeight="15" x14ac:dyDescent="0.2"/>
  <cols>
    <col min="1" max="1" width="2.42578125" style="20" customWidth="1"/>
    <col min="2" max="2" width="4.7109375" style="19" customWidth="1"/>
    <col min="3" max="3" width="40.42578125" style="20" customWidth="1"/>
    <col min="4" max="4" width="5.85546875" style="20" customWidth="1"/>
    <col min="5" max="5" width="15.28515625" style="21" customWidth="1"/>
    <col min="6" max="6" width="2.7109375" style="20" customWidth="1"/>
    <col min="7" max="9" width="5.140625" style="22" customWidth="1"/>
    <col min="10" max="10" width="5" style="12" customWidth="1"/>
    <col min="11" max="253" width="11.5703125" style="20"/>
  </cols>
  <sheetData>
    <row r="1" spans="1:12" ht="15.75" x14ac:dyDescent="0.25">
      <c r="A1" s="18" t="s">
        <v>43</v>
      </c>
      <c r="E1" s="105" t="s">
        <v>44</v>
      </c>
      <c r="F1"/>
      <c r="G1"/>
      <c r="H1"/>
      <c r="I1" s="35" t="s">
        <v>45</v>
      </c>
      <c r="J1"/>
      <c r="K1"/>
      <c r="L1" s="36"/>
    </row>
    <row r="2" spans="1:12" ht="9.9499999999999993" customHeight="1" x14ac:dyDescent="0.25">
      <c r="A2" s="18"/>
      <c r="J2" s="22"/>
      <c r="K2"/>
      <c r="L2"/>
    </row>
    <row r="3" spans="1:12" ht="15.75" x14ac:dyDescent="0.25">
      <c r="A3" s="18"/>
      <c r="B3" s="19" t="s">
        <v>46</v>
      </c>
    </row>
    <row r="4" spans="1:12" ht="15.75" x14ac:dyDescent="0.25">
      <c r="A4" s="18"/>
      <c r="C4" s="20" t="s">
        <v>47</v>
      </c>
      <c r="E4" s="37" t="s">
        <v>48</v>
      </c>
      <c r="J4" s="22"/>
    </row>
    <row r="5" spans="1:12" ht="15.75" x14ac:dyDescent="0.25">
      <c r="A5" s="18"/>
      <c r="C5" s="20" t="s">
        <v>49</v>
      </c>
      <c r="E5" s="38" t="str">
        <f>IF(LEFT(E4,1)="n",0.5,"")</f>
        <v/>
      </c>
      <c r="K5" s="27"/>
      <c r="L5" s="27"/>
    </row>
    <row r="6" spans="1:12" ht="15.75" x14ac:dyDescent="0.25">
      <c r="A6" s="18"/>
      <c r="C6" s="39" t="s">
        <v>50</v>
      </c>
      <c r="E6" s="40" t="s">
        <v>51</v>
      </c>
      <c r="K6" s="27"/>
      <c r="L6" s="27"/>
    </row>
    <row r="7" spans="1:12" ht="15.75" hidden="1" x14ac:dyDescent="0.25">
      <c r="A7" s="18"/>
      <c r="E7" s="41">
        <f>IF(E5&lt;&gt;"",IF(ISNUMBER(E6),E6,E5),1)</f>
        <v>1</v>
      </c>
    </row>
    <row r="8" spans="1:12" ht="9.9499999999999993" customHeight="1" x14ac:dyDescent="0.25">
      <c r="A8" s="18"/>
      <c r="J8" s="22"/>
      <c r="K8"/>
      <c r="L8"/>
    </row>
    <row r="9" spans="1:12" x14ac:dyDescent="0.2">
      <c r="B9" s="19" t="s">
        <v>52</v>
      </c>
    </row>
    <row r="10" spans="1:12" x14ac:dyDescent="0.2">
      <c r="C10" s="20" t="s">
        <v>53</v>
      </c>
      <c r="E10" s="42">
        <v>0</v>
      </c>
    </row>
    <row r="11" spans="1:12" x14ac:dyDescent="0.2">
      <c r="C11" s="20" t="s">
        <v>14</v>
      </c>
      <c r="E11" s="43"/>
    </row>
    <row r="12" spans="1:12" x14ac:dyDescent="0.2">
      <c r="C12" s="20" t="s">
        <v>158</v>
      </c>
      <c r="E12" s="111"/>
    </row>
    <row r="13" spans="1:12" x14ac:dyDescent="0.2">
      <c r="C13" s="20" t="s">
        <v>157</v>
      </c>
      <c r="E13" s="44"/>
    </row>
    <row r="14" spans="1:12" ht="14.85" customHeight="1" x14ac:dyDescent="0.2">
      <c r="C14" s="20" t="s">
        <v>54</v>
      </c>
      <c r="E14" s="107" t="str">
        <f>IF(E4="Ja",IF(ISNUMBER(E12),E12*Grunduppgifter!E44,"0,00"),"0,00")</f>
        <v>0,00</v>
      </c>
    </row>
    <row r="15" spans="1:12" x14ac:dyDescent="0.2">
      <c r="C15" s="20" t="s">
        <v>55</v>
      </c>
      <c r="E15" s="21">
        <f>E10-E11+E14</f>
        <v>0</v>
      </c>
    </row>
    <row r="16" spans="1:12" ht="9.9499999999999993" customHeight="1" x14ac:dyDescent="0.25">
      <c r="A16" s="18"/>
      <c r="K16"/>
      <c r="L16"/>
    </row>
    <row r="17" spans="1:256" ht="15.75" x14ac:dyDescent="0.25">
      <c r="A17" s="18"/>
      <c r="B17" s="19" t="s">
        <v>56</v>
      </c>
      <c r="C17"/>
      <c r="D17" s="19"/>
      <c r="E17" s="46"/>
      <c r="G17" s="47"/>
      <c r="H17" s="47"/>
      <c r="I17" s="47"/>
    </row>
    <row r="18" spans="1:256" ht="15.75" x14ac:dyDescent="0.25">
      <c r="A18" s="18"/>
      <c r="C18" s="20" t="s">
        <v>57</v>
      </c>
      <c r="D18" s="19"/>
      <c r="E18" s="48"/>
      <c r="G18" s="47"/>
      <c r="H18" s="47"/>
      <c r="I18" s="47"/>
    </row>
    <row r="19" spans="1:256" ht="15.75" x14ac:dyDescent="0.25">
      <c r="A19" s="18"/>
      <c r="C19" s="20" t="s">
        <v>58</v>
      </c>
      <c r="D19" s="19"/>
      <c r="E19" s="45" t="str">
        <f>IF(ISNUMBER(E18),IF(ISNUMBER(E12),IF(E12&gt;5,((Grunduppgifter!G50+(E12-5)*Grunduppgifter!E50)+(E13*Grunduppgifter!E45))/E12*E18,(VLOOKUP(E12,Lapsilisat,5)+(E13*Grunduppgifter!E45))/E12*E18),""),"")</f>
        <v/>
      </c>
      <c r="G19" s="47"/>
      <c r="H19" s="47"/>
      <c r="I19" s="47"/>
    </row>
    <row r="20" spans="1:256" ht="15.75" x14ac:dyDescent="0.25">
      <c r="A20" s="18"/>
      <c r="C20" s="20" t="s">
        <v>59</v>
      </c>
      <c r="D20" s="19"/>
      <c r="E20" s="42"/>
      <c r="G20" s="47"/>
      <c r="H20" s="47"/>
      <c r="I20" s="47"/>
    </row>
    <row r="21" spans="1:256" ht="15.75" x14ac:dyDescent="0.25">
      <c r="A21" s="18"/>
      <c r="C21" s="20" t="s">
        <v>60</v>
      </c>
      <c r="D21" s="19"/>
      <c r="E21" s="49">
        <v>0</v>
      </c>
      <c r="G21" s="47"/>
      <c r="H21" s="47"/>
      <c r="I21" s="47"/>
    </row>
    <row r="22" spans="1:256" ht="9.9499999999999993" customHeight="1" x14ac:dyDescent="0.25">
      <c r="A22" s="18"/>
      <c r="K22"/>
      <c r="L22"/>
    </row>
    <row r="23" spans="1:256" ht="15.75" x14ac:dyDescent="0.25">
      <c r="A23" s="18"/>
      <c r="B23" s="19" t="s">
        <v>62</v>
      </c>
      <c r="C23"/>
      <c r="D23" s="19"/>
      <c r="E23" s="46"/>
      <c r="G23" s="47">
        <v>7</v>
      </c>
      <c r="H23" s="47">
        <v>13</v>
      </c>
      <c r="I23" s="47">
        <v>18</v>
      </c>
      <c r="J23" s="22"/>
    </row>
    <row r="24" spans="1:256" ht="15.75" x14ac:dyDescent="0.25">
      <c r="A24" s="18"/>
      <c r="C24" s="20" t="s">
        <v>63</v>
      </c>
      <c r="D24" s="50">
        <f>SUM(G24:I24)</f>
        <v>0</v>
      </c>
      <c r="E24" s="45">
        <f>IF(G24&gt;0,VLOOKUP(G$23,Lasten_kustannukset,3)*G24,0)+IF(H24&gt;0,VLOOKUP(H$23,Lasten_kustannukset,3)*H24,0)+IF(I24&gt;0,VLOOKUP(I$23,Lasten_kustannukset,3)*I24,0)</f>
        <v>0</v>
      </c>
      <c r="F24" s="51"/>
      <c r="G24" s="52"/>
      <c r="H24" s="53"/>
      <c r="I24" s="54"/>
    </row>
    <row r="25" spans="1:256" ht="15.75" x14ac:dyDescent="0.25">
      <c r="A25" s="18"/>
      <c r="C25" s="20" t="s">
        <v>64</v>
      </c>
      <c r="D25" s="50">
        <f>SUM(G25:I25)</f>
        <v>0</v>
      </c>
      <c r="E25" s="45">
        <f>(IF(G25&gt;0,VLOOKUP(G$23,Lasten_kustannukset,3)*G25,0)+IF(H25&gt;0,VLOOKUP(H$23,Lasten_kustannukset,3)*H25,0)+IF(I25&gt;0,VLOOKUP(I$23,Lasten_kustannukset,3)*I25,0))*E7</f>
        <v>0</v>
      </c>
      <c r="F25" s="51"/>
      <c r="G25" s="55"/>
      <c r="H25" s="56"/>
      <c r="I25" s="57"/>
      <c r="J25" s="22"/>
    </row>
    <row r="26" spans="1:256" ht="15.75" x14ac:dyDescent="0.25">
      <c r="A26" s="18"/>
      <c r="C26" s="20" t="s">
        <v>65</v>
      </c>
      <c r="D26" s="50">
        <f>SUM(G26:I26)</f>
        <v>0</v>
      </c>
      <c r="E26" s="45">
        <f>IF(G26&gt;0,VLOOKUP(G$23,Lasten_kustannukset,3)*G26,0)+IF(H26&gt;0,VLOOKUP(H$23,Lasten_kustannukset,3)*H26,0)+IF(I26&gt;0,VLOOKUP(I$23,Lasten_kustannukset,3)*I26,0)</f>
        <v>0</v>
      </c>
      <c r="F26" s="51"/>
      <c r="G26" s="58"/>
      <c r="H26" s="59"/>
      <c r="I26" s="60"/>
    </row>
    <row r="27" spans="1:256" ht="15.75" x14ac:dyDescent="0.25">
      <c r="A27" s="18"/>
      <c r="C27" s="20" t="s">
        <v>66</v>
      </c>
      <c r="D27" s="61" t="s">
        <v>61</v>
      </c>
      <c r="E27" s="46"/>
    </row>
    <row r="28" spans="1:256" ht="15.75" x14ac:dyDescent="0.25">
      <c r="A28" s="18"/>
      <c r="C28" s="20" t="s">
        <v>67</v>
      </c>
      <c r="D28" s="50">
        <f>SUM(D24:D27)</f>
        <v>0</v>
      </c>
      <c r="E28" s="45">
        <f>SUM(E24:E27)</f>
        <v>0</v>
      </c>
    </row>
    <row r="29" spans="1:256" ht="15.75" x14ac:dyDescent="0.25">
      <c r="A29" s="18"/>
      <c r="C29" s="20" t="s">
        <v>68</v>
      </c>
      <c r="E29" s="62">
        <v>0</v>
      </c>
    </row>
    <row r="30" spans="1:256" ht="9.9499999999999993" customHeight="1" x14ac:dyDescent="0.25">
      <c r="A30" s="18"/>
      <c r="K30"/>
      <c r="L30"/>
    </row>
    <row r="31" spans="1:256" s="20" customFormat="1" x14ac:dyDescent="0.2">
      <c r="B31" s="19" t="s">
        <v>69</v>
      </c>
      <c r="H31" s="21"/>
      <c r="J31" s="12"/>
      <c r="IU31"/>
      <c r="IV31"/>
    </row>
    <row r="32" spans="1:256" x14ac:dyDescent="0.2">
      <c r="C32" s="20" t="s">
        <v>70</v>
      </c>
      <c r="E32" s="63">
        <f>SUM(E35:E42)</f>
        <v>0</v>
      </c>
      <c r="G32" s="20"/>
      <c r="H32" s="21"/>
      <c r="I32" s="20"/>
      <c r="J32" s="22"/>
      <c r="IT32" s="20"/>
    </row>
    <row r="33" spans="1:256" ht="9.9499999999999993" customHeight="1" x14ac:dyDescent="0.25">
      <c r="A33" s="18"/>
      <c r="K33"/>
      <c r="L33"/>
    </row>
    <row r="34" spans="1:256" s="64" customFormat="1" x14ac:dyDescent="0.2">
      <c r="B34" s="19"/>
      <c r="C34" s="65" t="s">
        <v>71</v>
      </c>
      <c r="D34" s="65"/>
      <c r="E34" s="65"/>
      <c r="F34" s="65"/>
      <c r="G34" s="65"/>
      <c r="H34" s="66"/>
      <c r="J34" s="22"/>
      <c r="IV34"/>
    </row>
    <row r="35" spans="1:256" x14ac:dyDescent="0.2">
      <c r="C35" s="42"/>
      <c r="E35" s="42"/>
      <c r="F35" s="50"/>
      <c r="G35" s="50"/>
      <c r="H35" s="67"/>
      <c r="I35" s="50"/>
      <c r="IT35" s="20"/>
    </row>
    <row r="36" spans="1:256" x14ac:dyDescent="0.2">
      <c r="C36" s="43"/>
      <c r="E36" s="43"/>
      <c r="G36" s="20"/>
      <c r="H36" s="21"/>
      <c r="I36" s="20"/>
      <c r="IT36" s="20"/>
    </row>
    <row r="37" spans="1:256" x14ac:dyDescent="0.2">
      <c r="C37" s="43"/>
      <c r="E37" s="43"/>
      <c r="G37" s="20"/>
      <c r="H37" s="21"/>
      <c r="I37" s="20"/>
      <c r="IT37" s="20"/>
    </row>
    <row r="38" spans="1:256" x14ac:dyDescent="0.2">
      <c r="C38" s="43"/>
      <c r="E38" s="43"/>
      <c r="G38" s="20"/>
      <c r="H38" s="21"/>
      <c r="I38" s="20"/>
      <c r="IT38" s="20"/>
    </row>
    <row r="39" spans="1:256" x14ac:dyDescent="0.2">
      <c r="C39" s="43"/>
      <c r="E39" s="43"/>
      <c r="G39" s="20"/>
      <c r="H39" s="21"/>
      <c r="I39" s="20"/>
      <c r="IT39" s="20"/>
    </row>
    <row r="40" spans="1:256" x14ac:dyDescent="0.2">
      <c r="C40" s="43"/>
      <c r="E40" s="43"/>
      <c r="G40" s="20"/>
      <c r="H40" s="21"/>
      <c r="I40" s="20"/>
      <c r="J40" s="22"/>
      <c r="IT40" s="20"/>
    </row>
    <row r="41" spans="1:256" x14ac:dyDescent="0.2">
      <c r="C41" s="43"/>
      <c r="E41" s="43"/>
      <c r="G41" s="20"/>
      <c r="H41" s="21"/>
      <c r="I41" s="20"/>
      <c r="IT41" s="20"/>
    </row>
    <row r="42" spans="1:256" x14ac:dyDescent="0.2">
      <c r="C42" s="49"/>
      <c r="E42" s="49"/>
      <c r="F42" s="50"/>
      <c r="G42" s="50"/>
      <c r="H42" s="67"/>
      <c r="I42" s="50"/>
      <c r="J42" s="22"/>
      <c r="IT42" s="20"/>
    </row>
    <row r="43" spans="1:256" ht="9.9499999999999993" customHeight="1" x14ac:dyDescent="0.25">
      <c r="A43" s="18"/>
      <c r="K43"/>
      <c r="L43"/>
    </row>
    <row r="44" spans="1:256" x14ac:dyDescent="0.2">
      <c r="B44" s="19" t="s">
        <v>72</v>
      </c>
    </row>
    <row r="45" spans="1:256" x14ac:dyDescent="0.2">
      <c r="C45" s="20" t="s">
        <v>73</v>
      </c>
      <c r="D45" s="106" t="s">
        <v>74</v>
      </c>
      <c r="E45" s="45">
        <f>'Specifikation av boendekostnade'!E4</f>
        <v>0</v>
      </c>
    </row>
    <row r="46" spans="1:256" x14ac:dyDescent="0.2">
      <c r="C46" s="20" t="s">
        <v>75</v>
      </c>
      <c r="E46" s="21">
        <f>IF(E5="",((D28)*Grunduppgifter!E40+Grunduppgifter!E39)*Grunduppgifter!E38,((D28+1)*Grunduppgifter!E40+Grunduppgifter!E39)*Grunduppgifter!E38)</f>
        <v>400</v>
      </c>
    </row>
    <row r="47" spans="1:256" x14ac:dyDescent="0.2">
      <c r="C47" s="20" t="s">
        <v>76</v>
      </c>
      <c r="E47" s="21">
        <f>IF(E45=0,E46,IF(E45&gt;E46,E46,E45))</f>
        <v>400</v>
      </c>
    </row>
    <row r="48" spans="1:256" x14ac:dyDescent="0.2">
      <c r="C48" s="20" t="s">
        <v>77</v>
      </c>
      <c r="E48" s="62"/>
    </row>
    <row r="49" spans="1:12" hidden="1" x14ac:dyDescent="0.2">
      <c r="E49" s="67">
        <f>IF(ISNUMBER(E48),E48,E47)</f>
        <v>400</v>
      </c>
    </row>
    <row r="50" spans="1:12" x14ac:dyDescent="0.2">
      <c r="C50" s="20" t="s">
        <v>78</v>
      </c>
      <c r="D50" s="69"/>
      <c r="E50" s="21">
        <f>E49*E7</f>
        <v>400</v>
      </c>
    </row>
    <row r="51" spans="1:12" ht="9.9499999999999993" customHeight="1" x14ac:dyDescent="0.25">
      <c r="A51" s="18"/>
      <c r="K51"/>
      <c r="L51"/>
    </row>
    <row r="52" spans="1:12" x14ac:dyDescent="0.2">
      <c r="C52" s="20" t="s">
        <v>79</v>
      </c>
      <c r="E52" s="62"/>
    </row>
    <row r="54" spans="1:12" hidden="1" x14ac:dyDescent="0.2">
      <c r="E54" s="21" t="s">
        <v>48</v>
      </c>
    </row>
    <row r="55" spans="1:12" hidden="1" x14ac:dyDescent="0.2">
      <c r="E55" s="21" t="s">
        <v>80</v>
      </c>
    </row>
  </sheetData>
  <sheetProtection sheet="1" objects="1" scenarios="1"/>
  <hyperlinks>
    <hyperlink ref="E1" location="Sammandrag!A1" display="Sammandrag" xr:uid="{00000000-0004-0000-0200-000000000000}"/>
    <hyperlink ref="D45" location="'Specifikation av boendekostnade'!A1" display="&gt;&gt;&gt;" xr:uid="{00000000-0004-0000-0200-000001000000}"/>
  </hyperlinks>
  <pageMargins left="0.78749999999999998" right="0.78749999999999998" top="0.59027777777777779" bottom="0.39374999999999999" header="0.51180555555555551" footer="0.51180555555555551"/>
  <pageSetup paperSize="9"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44"/>
  <sheetViews>
    <sheetView showGridLines="0" workbookViewId="0">
      <selection activeCell="E6" sqref="E6"/>
    </sheetView>
  </sheetViews>
  <sheetFormatPr defaultColWidth="11.5703125" defaultRowHeight="15" x14ac:dyDescent="0.2"/>
  <cols>
    <col min="1" max="1" width="2.42578125" style="20" customWidth="1"/>
    <col min="2" max="2" width="4.7109375" style="19" customWidth="1"/>
    <col min="3" max="3" width="40.42578125" style="20" customWidth="1"/>
    <col min="4" max="4" width="5.85546875" style="20" customWidth="1"/>
    <col min="5" max="5" width="15.28515625" style="21" customWidth="1"/>
    <col min="6" max="6" width="2.7109375" style="20" customWidth="1"/>
    <col min="7" max="9" width="5.140625" style="22" customWidth="1"/>
    <col min="10" max="10" width="5" style="12" customWidth="1"/>
    <col min="11" max="11" width="36.140625" style="70" customWidth="1"/>
    <col min="12" max="254" width="11.5703125" style="20"/>
  </cols>
  <sheetData>
    <row r="1" spans="1:13" ht="15.75" x14ac:dyDescent="0.25">
      <c r="A1" s="18" t="s">
        <v>81</v>
      </c>
      <c r="E1" s="105" t="s">
        <v>44</v>
      </c>
      <c r="F1"/>
      <c r="G1"/>
      <c r="H1"/>
      <c r="I1" s="35" t="s">
        <v>82</v>
      </c>
      <c r="J1"/>
      <c r="K1" s="3"/>
      <c r="L1"/>
      <c r="M1" s="36"/>
    </row>
    <row r="2" spans="1:13" ht="9.9499999999999993" customHeight="1" x14ac:dyDescent="0.25">
      <c r="A2" s="18"/>
      <c r="J2" s="22"/>
      <c r="K2" s="23"/>
      <c r="L2"/>
      <c r="M2"/>
    </row>
    <row r="3" spans="1:13" ht="15.75" x14ac:dyDescent="0.25">
      <c r="A3" s="18"/>
      <c r="B3" s="19" t="s">
        <v>46</v>
      </c>
    </row>
    <row r="4" spans="1:13" ht="15.75" x14ac:dyDescent="0.25">
      <c r="A4" s="18"/>
      <c r="C4" s="20" t="s">
        <v>47</v>
      </c>
      <c r="E4" s="37" t="s">
        <v>48</v>
      </c>
      <c r="J4" s="22"/>
      <c r="K4" s="23"/>
    </row>
    <row r="5" spans="1:13" ht="15.75" x14ac:dyDescent="0.25">
      <c r="A5" s="18"/>
      <c r="C5" s="20" t="s">
        <v>83</v>
      </c>
      <c r="E5" s="38" t="str">
        <f>IF(LEFT(E4,1)="n",0.5,"")</f>
        <v/>
      </c>
      <c r="L5" s="27"/>
      <c r="M5" s="27"/>
    </row>
    <row r="6" spans="1:13" ht="15.75" x14ac:dyDescent="0.25">
      <c r="A6" s="18"/>
      <c r="C6" s="39" t="s">
        <v>50</v>
      </c>
      <c r="E6" s="40" t="s">
        <v>51</v>
      </c>
      <c r="K6" s="3"/>
      <c r="L6" s="27"/>
      <c r="M6" s="27"/>
    </row>
    <row r="7" spans="1:13" ht="15.75" hidden="1" x14ac:dyDescent="0.25">
      <c r="A7" s="18"/>
      <c r="E7" s="41">
        <f>IF(E5&lt;&gt;"",IF(ISNUMBER(E6),E6,E5),1)</f>
        <v>1</v>
      </c>
    </row>
    <row r="8" spans="1:13" ht="9.9499999999999993" customHeight="1" x14ac:dyDescent="0.25">
      <c r="A8" s="18"/>
      <c r="J8" s="22"/>
      <c r="K8" s="23"/>
      <c r="L8"/>
      <c r="M8"/>
    </row>
    <row r="9" spans="1:13" x14ac:dyDescent="0.2">
      <c r="B9" s="19" t="s">
        <v>84</v>
      </c>
    </row>
    <row r="10" spans="1:13" x14ac:dyDescent="0.2">
      <c r="C10" s="20" t="s">
        <v>53</v>
      </c>
      <c r="E10" s="42">
        <v>0</v>
      </c>
    </row>
    <row r="11" spans="1:13" x14ac:dyDescent="0.2">
      <c r="C11" s="20" t="s">
        <v>14</v>
      </c>
      <c r="E11" s="43"/>
    </row>
    <row r="12" spans="1:13" x14ac:dyDescent="0.2">
      <c r="C12" s="20" t="s">
        <v>158</v>
      </c>
      <c r="E12" s="111"/>
    </row>
    <row r="13" spans="1:13" x14ac:dyDescent="0.2">
      <c r="C13" s="20" t="s">
        <v>157</v>
      </c>
      <c r="E13" s="44"/>
    </row>
    <row r="14" spans="1:13" x14ac:dyDescent="0.2">
      <c r="C14" s="20" t="s">
        <v>54</v>
      </c>
      <c r="E14" s="107" t="str">
        <f>IF(E4="Ja",IF(ISNUMBER(E12),E12*Grunduppgifter!E44,"0,00"),"0,00")</f>
        <v>0,00</v>
      </c>
    </row>
    <row r="15" spans="1:13" x14ac:dyDescent="0.2">
      <c r="C15" s="20" t="s">
        <v>55</v>
      </c>
      <c r="E15" s="21">
        <f>E10-E11+E14</f>
        <v>0</v>
      </c>
    </row>
    <row r="16" spans="1:13" ht="9.9499999999999993" customHeight="1" x14ac:dyDescent="0.25">
      <c r="A16" s="18"/>
      <c r="L16"/>
      <c r="M16"/>
    </row>
    <row r="17" spans="1:13" ht="15.75" x14ac:dyDescent="0.25">
      <c r="A17" s="18"/>
      <c r="B17" s="19" t="s">
        <v>62</v>
      </c>
      <c r="C17"/>
      <c r="D17"/>
      <c r="E17" s="19"/>
      <c r="G17" s="47">
        <v>7</v>
      </c>
      <c r="H17" s="47">
        <v>13</v>
      </c>
      <c r="I17" s="47">
        <v>18</v>
      </c>
    </row>
    <row r="18" spans="1:13" ht="15.75" x14ac:dyDescent="0.25">
      <c r="A18" s="18"/>
      <c r="C18" s="20" t="s">
        <v>64</v>
      </c>
      <c r="D18" s="50">
        <f>SUM(G18:I18)</f>
        <v>0</v>
      </c>
      <c r="E18" s="45">
        <f>(IF(G18&gt;0,VLOOKUP(G$17,Lasten_kustannukset,3)*G18,0)+IF(H18&gt;0,VLOOKUP(H$17,Lasten_kustannukset,3)*H18,0)+IF(I18&gt;0,VLOOKUP(I$17,Lasten_kustannukset,3)*I18,0))*E7</f>
        <v>0</v>
      </c>
      <c r="F18" s="51"/>
      <c r="G18" s="52"/>
      <c r="H18" s="53"/>
      <c r="I18" s="54"/>
      <c r="J18" s="22"/>
      <c r="K18" s="23"/>
    </row>
    <row r="19" spans="1:13" ht="15.75" x14ac:dyDescent="0.25">
      <c r="A19" s="18"/>
      <c r="C19" s="20" t="s">
        <v>85</v>
      </c>
      <c r="D19" s="50">
        <f>SUM(G19:I19)</f>
        <v>0</v>
      </c>
      <c r="E19" s="45">
        <f>IF(G19&gt;0,VLOOKUP(G$17,Lasten_kustannukset,3)*G19,0)+IF(H19&gt;0,VLOOKUP(H$17,Lasten_kustannukset,3)*H19,0)+IF(I19&gt;0,VLOOKUP(I$17,Lasten_kustannukset,3)*I19,0)</f>
        <v>0</v>
      </c>
      <c r="F19" s="51"/>
      <c r="G19" s="58"/>
      <c r="H19" s="59"/>
      <c r="I19" s="60"/>
    </row>
    <row r="20" spans="1:13" ht="15.75" x14ac:dyDescent="0.25">
      <c r="A20" s="18"/>
      <c r="C20" s="20" t="s">
        <v>86</v>
      </c>
      <c r="D20" s="50"/>
      <c r="E20" s="62"/>
      <c r="F20" s="51"/>
      <c r="G20" s="56"/>
      <c r="H20" s="56"/>
      <c r="I20" s="56"/>
    </row>
    <row r="21" spans="1:13" ht="15.75" x14ac:dyDescent="0.25">
      <c r="A21" s="18"/>
      <c r="C21" s="20" t="s">
        <v>66</v>
      </c>
      <c r="D21" s="61"/>
      <c r="E21" s="46"/>
    </row>
    <row r="22" spans="1:13" ht="15.75" x14ac:dyDescent="0.25">
      <c r="A22" s="18"/>
      <c r="C22" s="20" t="s">
        <v>67</v>
      </c>
      <c r="D22" s="50">
        <f>SUM(D18:D21)</f>
        <v>0</v>
      </c>
      <c r="E22" s="45">
        <f>SUM(E18:E19)-E20</f>
        <v>0</v>
      </c>
    </row>
    <row r="23" spans="1:13" ht="15.75" x14ac:dyDescent="0.25">
      <c r="A23" s="18"/>
      <c r="C23" s="20" t="s">
        <v>68</v>
      </c>
      <c r="E23" s="62">
        <v>0</v>
      </c>
      <c r="J23" s="22"/>
      <c r="K23" s="23"/>
    </row>
    <row r="24" spans="1:13" ht="9.9499999999999993" customHeight="1" x14ac:dyDescent="0.25">
      <c r="A24" s="18"/>
      <c r="L24"/>
      <c r="M24"/>
    </row>
    <row r="25" spans="1:13" x14ac:dyDescent="0.2">
      <c r="C25" s="20" t="s">
        <v>87</v>
      </c>
      <c r="D25" s="61"/>
      <c r="E25" s="21">
        <f>IF(ISNUMBER(D25),IF(D25&gt;8,SUM(E26:E28),0),0)</f>
        <v>0</v>
      </c>
      <c r="J25" s="22"/>
      <c r="K25" s="23"/>
    </row>
    <row r="26" spans="1:13" hidden="1" x14ac:dyDescent="0.2">
      <c r="D26" s="71"/>
      <c r="E26" s="21">
        <f>IF('Boendeförälderns familj'!G24&gt;0,VLOOKUP(D$25,Lasten_luonapito,3)*'Boendeförälderns familj'!G24,0)</f>
        <v>0</v>
      </c>
    </row>
    <row r="27" spans="1:13" hidden="1" x14ac:dyDescent="0.2">
      <c r="D27" s="71"/>
      <c r="E27" s="21">
        <f>IF('Boendeförälderns familj'!H24&gt;0,VLOOKUP(D$25,Lasten_luonapito,4)*'Boendeförälderns familj'!H24,0)</f>
        <v>0</v>
      </c>
    </row>
    <row r="28" spans="1:13" hidden="1" x14ac:dyDescent="0.2">
      <c r="D28" s="71"/>
      <c r="E28" s="21">
        <f>IF('Boendeförälderns familj'!I24&gt;0,VLOOKUP(D$25,Lasten_luonapito,5)*'Boendeförälderns familj'!I24,0)</f>
        <v>0</v>
      </c>
    </row>
    <row r="29" spans="1:13" x14ac:dyDescent="0.2">
      <c r="C29" s="20" t="s">
        <v>88</v>
      </c>
      <c r="D29"/>
      <c r="E29" s="62"/>
    </row>
    <row r="30" spans="1:13" x14ac:dyDescent="0.2">
      <c r="D30" s="50"/>
      <c r="E30" s="67">
        <f>IF(ISNUMBER(E29),E29,E25)</f>
        <v>0</v>
      </c>
    </row>
    <row r="31" spans="1:13" ht="9.9499999999999993" customHeight="1" x14ac:dyDescent="0.25">
      <c r="A31" s="18"/>
      <c r="L31"/>
      <c r="M31"/>
    </row>
    <row r="32" spans="1:13" x14ac:dyDescent="0.2">
      <c r="B32" s="19" t="s">
        <v>72</v>
      </c>
      <c r="J32" s="22"/>
      <c r="K32" s="23"/>
    </row>
    <row r="33" spans="1:13" x14ac:dyDescent="0.2">
      <c r="C33" s="20" t="s">
        <v>73</v>
      </c>
      <c r="D33" s="68" t="s">
        <v>74</v>
      </c>
      <c r="E33" s="45">
        <f>'Specifikation av boendekostnade'!E27</f>
        <v>0</v>
      </c>
    </row>
    <row r="34" spans="1:13" x14ac:dyDescent="0.2">
      <c r="C34" s="20" t="s">
        <v>75</v>
      </c>
      <c r="E34" s="21">
        <f>IF(E5="",((D22)*Grunduppgifter!E40+Grunduppgifter!E39)*Grunduppgifter!E38,((D22+1)*Grunduppgifter!E40+Grunduppgifter!E39)*Grunduppgifter!E38)</f>
        <v>400</v>
      </c>
      <c r="J34" s="22"/>
      <c r="K34" s="23"/>
    </row>
    <row r="35" spans="1:13" x14ac:dyDescent="0.2">
      <c r="C35" s="20" t="s">
        <v>76</v>
      </c>
      <c r="E35" s="21">
        <f>IF(E33=0,E34,IF(E33&gt;E34,E34,E33))</f>
        <v>400</v>
      </c>
    </row>
    <row r="36" spans="1:13" x14ac:dyDescent="0.2">
      <c r="C36" s="20" t="s">
        <v>77</v>
      </c>
      <c r="E36" s="62"/>
    </row>
    <row r="37" spans="1:13" hidden="1" x14ac:dyDescent="0.2">
      <c r="E37" s="67">
        <f>IF(ISNUMBER(E36),E36,E35)</f>
        <v>400</v>
      </c>
    </row>
    <row r="38" spans="1:13" x14ac:dyDescent="0.2">
      <c r="C38" s="20" t="s">
        <v>89</v>
      </c>
      <c r="D38" s="69"/>
      <c r="E38" s="21">
        <f>E37*E7</f>
        <v>400</v>
      </c>
    </row>
    <row r="39" spans="1:13" ht="9.9499999999999993" customHeight="1" x14ac:dyDescent="0.25">
      <c r="A39" s="18"/>
      <c r="L39"/>
      <c r="M39"/>
    </row>
    <row r="40" spans="1:13" x14ac:dyDescent="0.2">
      <c r="C40" s="20" t="s">
        <v>90</v>
      </c>
      <c r="E40" s="61"/>
      <c r="J40" s="22"/>
      <c r="K40" s="23"/>
    </row>
    <row r="42" spans="1:13" x14ac:dyDescent="0.2">
      <c r="J42" s="22"/>
      <c r="K42" s="23"/>
    </row>
    <row r="43" spans="1:13" hidden="1" x14ac:dyDescent="0.2">
      <c r="E43" s="72" t="s">
        <v>48</v>
      </c>
    </row>
    <row r="44" spans="1:13" hidden="1" x14ac:dyDescent="0.2">
      <c r="E44" s="72" t="s">
        <v>80</v>
      </c>
    </row>
  </sheetData>
  <sheetProtection sheet="1" objects="1" scenarios="1"/>
  <hyperlinks>
    <hyperlink ref="E1" location="Sammandrag!A1" display="Sammandrag" xr:uid="{00000000-0004-0000-0300-000000000000}"/>
    <hyperlink ref="D33" location="Elatusvelvollisen_asumismenot" display="&gt;&gt;&gt;" xr:uid="{00000000-0004-0000-0300-000001000000}"/>
  </hyperlinks>
  <pageMargins left="0.78749999999999998" right="0.78749999999999998" top="0.59027777777777779" bottom="0.39374999999999999" header="0.51180555555555551" footer="0.51180555555555551"/>
  <pageSetup paperSize="9"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workbookViewId="0">
      <selection activeCell="I52" sqref="I52"/>
    </sheetView>
  </sheetViews>
  <sheetFormatPr defaultColWidth="11.5703125" defaultRowHeight="15" x14ac:dyDescent="0.2"/>
  <cols>
    <col min="1" max="1" width="2.42578125" style="20" customWidth="1"/>
    <col min="2" max="2" width="4.7109375" style="19" customWidth="1"/>
    <col min="3" max="3" width="40.42578125" style="20" customWidth="1"/>
    <col min="4" max="4" width="5.85546875" style="20" customWidth="1"/>
    <col min="5" max="5" width="15.28515625" style="21" customWidth="1"/>
    <col min="6" max="6" width="2.7109375" style="20" customWidth="1"/>
    <col min="7" max="8" width="5.140625" style="22" customWidth="1"/>
    <col min="9" max="9" width="11.5703125" style="20"/>
    <col min="10" max="10" width="36.140625" style="70" customWidth="1"/>
    <col min="11" max="253" width="11.5703125" style="20"/>
  </cols>
  <sheetData>
    <row r="1" spans="1:256" ht="15.75" x14ac:dyDescent="0.25">
      <c r="A1" s="18" t="s">
        <v>91</v>
      </c>
      <c r="F1"/>
      <c r="G1"/>
      <c r="H1" s="35" t="s">
        <v>92</v>
      </c>
      <c r="I1"/>
      <c r="J1" s="3"/>
      <c r="K1" s="3"/>
      <c r="L1" s="36"/>
    </row>
    <row r="2" spans="1:256" ht="9.9499999999999993" customHeight="1" x14ac:dyDescent="0.25">
      <c r="A2" s="18"/>
      <c r="I2"/>
      <c r="J2" s="23"/>
      <c r="K2"/>
      <c r="L2"/>
    </row>
    <row r="3" spans="1:256" x14ac:dyDescent="0.2">
      <c r="B3" s="19" t="s">
        <v>93</v>
      </c>
      <c r="E3" s="20"/>
      <c r="G3" s="20"/>
      <c r="H3" s="21"/>
      <c r="IT3" s="20"/>
    </row>
    <row r="4" spans="1:256" x14ac:dyDescent="0.2">
      <c r="B4" s="106" t="s">
        <v>94</v>
      </c>
      <c r="C4" s="20" t="s">
        <v>95</v>
      </c>
      <c r="E4" s="63">
        <f>SUM(E9:E24)-E6</f>
        <v>0</v>
      </c>
      <c r="G4" s="20"/>
      <c r="H4" s="21"/>
      <c r="J4" s="23"/>
      <c r="IT4" s="20"/>
    </row>
    <row r="5" spans="1:256" ht="9.9499999999999993" customHeight="1" x14ac:dyDescent="0.25">
      <c r="A5" s="18"/>
      <c r="I5"/>
      <c r="K5"/>
      <c r="L5"/>
    </row>
    <row r="6" spans="1:256" s="20" customFormat="1" ht="15.75" x14ac:dyDescent="0.25">
      <c r="B6" s="19"/>
      <c r="C6" s="20" t="s">
        <v>96</v>
      </c>
      <c r="E6" s="62"/>
      <c r="F6" s="18"/>
      <c r="G6" s="18"/>
      <c r="H6" s="21"/>
      <c r="J6" s="27"/>
    </row>
    <row r="7" spans="1:256" ht="9.9499999999999993" customHeight="1" x14ac:dyDescent="0.25">
      <c r="A7" s="18"/>
      <c r="I7"/>
      <c r="K7"/>
      <c r="L7"/>
    </row>
    <row r="8" spans="1:256" s="64" customFormat="1" x14ac:dyDescent="0.2">
      <c r="B8" s="19"/>
      <c r="C8" s="65" t="s">
        <v>97</v>
      </c>
      <c r="D8" s="65"/>
      <c r="E8" s="65" t="s">
        <v>98</v>
      </c>
      <c r="F8" s="65"/>
      <c r="G8" s="65"/>
      <c r="H8" s="66"/>
      <c r="J8" s="3"/>
      <c r="IV8"/>
    </row>
    <row r="9" spans="1:256" x14ac:dyDescent="0.2">
      <c r="C9" s="42"/>
      <c r="E9" s="42"/>
      <c r="F9" s="50"/>
      <c r="G9" s="50"/>
      <c r="H9" s="67"/>
      <c r="I9" s="50"/>
      <c r="IT9" s="20"/>
    </row>
    <row r="10" spans="1:256" x14ac:dyDescent="0.2">
      <c r="C10" s="43"/>
      <c r="E10" s="43"/>
      <c r="G10" s="20"/>
      <c r="H10" s="21"/>
      <c r="I10" s="50"/>
      <c r="J10" s="23"/>
      <c r="IT10" s="20"/>
    </row>
    <row r="11" spans="1:256" x14ac:dyDescent="0.2">
      <c r="C11" s="43"/>
      <c r="E11" s="43"/>
      <c r="G11" s="20"/>
      <c r="H11" s="21"/>
      <c r="I11" s="50"/>
      <c r="IT11" s="20"/>
    </row>
    <row r="12" spans="1:256" x14ac:dyDescent="0.2">
      <c r="C12" s="43"/>
      <c r="E12" s="43"/>
      <c r="G12" s="20"/>
      <c r="H12" s="21"/>
      <c r="I12" s="50"/>
      <c r="IT12" s="20"/>
    </row>
    <row r="13" spans="1:256" x14ac:dyDescent="0.2">
      <c r="C13" s="43"/>
      <c r="E13" s="43"/>
      <c r="G13" s="20"/>
      <c r="H13" s="21"/>
      <c r="I13" s="50"/>
      <c r="IT13" s="20"/>
    </row>
    <row r="14" spans="1:256" x14ac:dyDescent="0.2">
      <c r="C14" s="43"/>
      <c r="E14" s="43"/>
      <c r="G14" s="20"/>
      <c r="H14" s="21"/>
      <c r="I14" s="50"/>
      <c r="IT14" s="20"/>
    </row>
    <row r="15" spans="1:256" x14ac:dyDescent="0.2">
      <c r="C15" s="43"/>
      <c r="E15" s="43"/>
      <c r="G15" s="20"/>
      <c r="H15" s="21"/>
      <c r="I15" s="50"/>
      <c r="J15" s="23"/>
      <c r="IT15" s="20"/>
    </row>
    <row r="16" spans="1:256" x14ac:dyDescent="0.2">
      <c r="C16" s="43"/>
      <c r="E16" s="43"/>
      <c r="G16" s="20"/>
      <c r="H16" s="21"/>
      <c r="I16" s="50"/>
      <c r="IT16" s="20"/>
    </row>
    <row r="17" spans="1:256" x14ac:dyDescent="0.2">
      <c r="C17" s="43"/>
      <c r="E17" s="43"/>
      <c r="G17" s="20"/>
      <c r="H17" s="21"/>
      <c r="I17" s="50"/>
      <c r="IT17" s="20"/>
    </row>
    <row r="18" spans="1:256" x14ac:dyDescent="0.2">
      <c r="C18" s="43"/>
      <c r="E18" s="43"/>
      <c r="G18" s="20"/>
      <c r="H18" s="21"/>
      <c r="I18" s="50"/>
      <c r="IT18" s="20"/>
    </row>
    <row r="19" spans="1:256" x14ac:dyDescent="0.2">
      <c r="C19" s="43"/>
      <c r="E19" s="43"/>
      <c r="G19" s="20"/>
      <c r="H19" s="21"/>
      <c r="I19" s="50"/>
      <c r="J19" s="23"/>
      <c r="IT19" s="20"/>
    </row>
    <row r="20" spans="1:256" x14ac:dyDescent="0.2">
      <c r="C20" s="43"/>
      <c r="E20" s="43"/>
      <c r="G20" s="20"/>
      <c r="H20" s="21"/>
      <c r="I20" s="50"/>
      <c r="IT20" s="20"/>
    </row>
    <row r="21" spans="1:256" x14ac:dyDescent="0.2">
      <c r="C21" s="43"/>
      <c r="E21" s="43"/>
      <c r="G21" s="20"/>
      <c r="H21" s="21"/>
      <c r="I21" s="50"/>
      <c r="J21" s="23"/>
      <c r="IT21" s="20"/>
    </row>
    <row r="22" spans="1:256" x14ac:dyDescent="0.2">
      <c r="C22" s="43"/>
      <c r="E22" s="43"/>
      <c r="G22" s="20"/>
      <c r="H22" s="21"/>
      <c r="I22" s="50"/>
      <c r="IT22" s="20"/>
    </row>
    <row r="23" spans="1:256" x14ac:dyDescent="0.2">
      <c r="C23" s="43"/>
      <c r="E23" s="43"/>
      <c r="G23" s="20"/>
      <c r="H23" s="21"/>
      <c r="I23" s="50"/>
      <c r="IT23" s="20"/>
    </row>
    <row r="24" spans="1:256" x14ac:dyDescent="0.2">
      <c r="C24" s="49"/>
      <c r="E24" s="49"/>
      <c r="F24" s="50"/>
      <c r="G24" s="50"/>
      <c r="H24" s="67"/>
      <c r="I24" s="50"/>
      <c r="IT24" s="20"/>
    </row>
    <row r="25" spans="1:256" ht="9.9499999999999993" customHeight="1" x14ac:dyDescent="0.25">
      <c r="A25" s="18"/>
      <c r="I25"/>
      <c r="K25"/>
      <c r="L25"/>
    </row>
    <row r="26" spans="1:256" x14ac:dyDescent="0.2">
      <c r="B26" s="19" t="s">
        <v>99</v>
      </c>
      <c r="E26" s="20"/>
      <c r="G26" s="20"/>
      <c r="H26" s="21"/>
      <c r="IT26" s="20"/>
    </row>
    <row r="27" spans="1:256" x14ac:dyDescent="0.2">
      <c r="B27" s="106" t="s">
        <v>94</v>
      </c>
      <c r="C27" s="20" t="s">
        <v>95</v>
      </c>
      <c r="E27" s="63">
        <f>SUM(E32:E47)-E29</f>
        <v>0</v>
      </c>
      <c r="G27" s="20"/>
      <c r="H27" s="21"/>
      <c r="IT27" s="20"/>
    </row>
    <row r="28" spans="1:256" ht="9.9499999999999993" customHeight="1" x14ac:dyDescent="0.25">
      <c r="A28" s="18"/>
      <c r="I28"/>
      <c r="J28" s="23"/>
      <c r="K28"/>
      <c r="L28"/>
    </row>
    <row r="29" spans="1:256" s="20" customFormat="1" ht="15.75" x14ac:dyDescent="0.25">
      <c r="B29" s="19"/>
      <c r="C29" s="20" t="s">
        <v>96</v>
      </c>
      <c r="E29" s="62"/>
      <c r="F29" s="18"/>
      <c r="G29" s="18"/>
      <c r="H29" s="21"/>
      <c r="J29" s="70"/>
    </row>
    <row r="30" spans="1:256" ht="9.9499999999999993" customHeight="1" x14ac:dyDescent="0.25">
      <c r="A30" s="18"/>
      <c r="I30"/>
      <c r="J30" s="23"/>
      <c r="K30"/>
      <c r="L30"/>
    </row>
    <row r="31" spans="1:256" s="64" customFormat="1" x14ac:dyDescent="0.2">
      <c r="B31" s="19"/>
      <c r="C31" s="65" t="s">
        <v>97</v>
      </c>
      <c r="D31" s="65"/>
      <c r="E31" s="65" t="s">
        <v>98</v>
      </c>
      <c r="F31" s="65"/>
      <c r="G31" s="65"/>
      <c r="H31" s="66"/>
      <c r="J31" s="70"/>
      <c r="IV31"/>
    </row>
    <row r="32" spans="1:256" x14ac:dyDescent="0.2">
      <c r="C32" s="42"/>
      <c r="E32" s="42"/>
      <c r="F32" s="50"/>
      <c r="G32" s="50"/>
      <c r="H32" s="67"/>
      <c r="I32" s="50"/>
      <c r="J32" s="23"/>
      <c r="IT32" s="20"/>
    </row>
    <row r="33" spans="3:254" x14ac:dyDescent="0.2">
      <c r="C33" s="43"/>
      <c r="E33" s="43"/>
      <c r="G33" s="20"/>
      <c r="H33" s="21"/>
      <c r="I33" s="50"/>
      <c r="IT33" s="20"/>
    </row>
    <row r="34" spans="3:254" x14ac:dyDescent="0.2">
      <c r="C34" s="43"/>
      <c r="E34" s="43"/>
      <c r="G34" s="20"/>
      <c r="H34" s="21"/>
      <c r="I34" s="50"/>
      <c r="IT34" s="20"/>
    </row>
    <row r="35" spans="3:254" x14ac:dyDescent="0.2">
      <c r="C35" s="43"/>
      <c r="E35" s="43"/>
      <c r="G35" s="20"/>
      <c r="H35" s="21"/>
      <c r="I35" s="50"/>
      <c r="IT35" s="20"/>
    </row>
    <row r="36" spans="3:254" x14ac:dyDescent="0.2">
      <c r="C36" s="43"/>
      <c r="E36" s="43"/>
      <c r="G36" s="20"/>
      <c r="H36" s="21"/>
      <c r="I36" s="50"/>
      <c r="IT36" s="20"/>
    </row>
    <row r="37" spans="3:254" x14ac:dyDescent="0.2">
      <c r="C37" s="43"/>
      <c r="E37" s="43"/>
      <c r="G37" s="20"/>
      <c r="H37" s="21"/>
      <c r="I37" s="50"/>
      <c r="J37" s="23"/>
      <c r="IT37" s="20"/>
    </row>
    <row r="38" spans="3:254" x14ac:dyDescent="0.2">
      <c r="C38" s="43"/>
      <c r="E38" s="43"/>
      <c r="G38" s="20"/>
      <c r="H38" s="21"/>
      <c r="I38" s="50"/>
      <c r="IT38" s="20"/>
    </row>
    <row r="39" spans="3:254" x14ac:dyDescent="0.2">
      <c r="C39" s="43"/>
      <c r="E39" s="43"/>
      <c r="G39" s="20"/>
      <c r="H39" s="21"/>
      <c r="I39" s="50"/>
      <c r="IT39" s="20"/>
    </row>
    <row r="40" spans="3:254" x14ac:dyDescent="0.2">
      <c r="C40" s="43"/>
      <c r="E40" s="43"/>
      <c r="G40" s="20"/>
      <c r="H40" s="21"/>
      <c r="I40" s="50"/>
      <c r="IT40" s="20"/>
    </row>
    <row r="41" spans="3:254" x14ac:dyDescent="0.2">
      <c r="C41" s="43"/>
      <c r="E41" s="43"/>
      <c r="G41" s="20"/>
      <c r="H41" s="21"/>
      <c r="I41" s="50"/>
      <c r="IT41" s="20"/>
    </row>
    <row r="42" spans="3:254" x14ac:dyDescent="0.2">
      <c r="C42" s="43"/>
      <c r="E42" s="43"/>
      <c r="G42" s="20"/>
      <c r="H42" s="21"/>
      <c r="I42" s="50"/>
      <c r="IT42" s="20"/>
    </row>
    <row r="43" spans="3:254" x14ac:dyDescent="0.2">
      <c r="C43" s="43"/>
      <c r="E43" s="43"/>
      <c r="G43" s="20"/>
      <c r="H43" s="21"/>
      <c r="I43" s="50"/>
      <c r="IT43" s="20"/>
    </row>
    <row r="44" spans="3:254" x14ac:dyDescent="0.2">
      <c r="C44" s="43"/>
      <c r="E44" s="43"/>
      <c r="G44" s="20"/>
      <c r="H44" s="21"/>
      <c r="I44" s="50"/>
      <c r="IT44" s="20"/>
    </row>
    <row r="45" spans="3:254" x14ac:dyDescent="0.2">
      <c r="C45" s="43"/>
      <c r="E45" s="43"/>
      <c r="G45" s="20"/>
      <c r="H45" s="21"/>
      <c r="I45" s="50"/>
      <c r="IT45" s="20"/>
    </row>
    <row r="46" spans="3:254" x14ac:dyDescent="0.2">
      <c r="C46" s="43"/>
      <c r="E46" s="43"/>
      <c r="G46" s="20"/>
      <c r="H46" s="21"/>
      <c r="I46" s="50"/>
      <c r="IT46" s="20"/>
    </row>
    <row r="47" spans="3:254" x14ac:dyDescent="0.2">
      <c r="C47" s="49"/>
      <c r="E47" s="49"/>
      <c r="F47" s="50"/>
      <c r="G47" s="50"/>
      <c r="H47" s="67"/>
      <c r="I47" s="50"/>
      <c r="IT47" s="20"/>
    </row>
  </sheetData>
  <sheetProtection sheet="1"/>
  <hyperlinks>
    <hyperlink ref="B4" location="'Boendeförälderns familj'!A1" display="&lt;&lt;&lt;" xr:uid="{00000000-0004-0000-0400-000000000000}"/>
    <hyperlink ref="B27" location="'Underhållsskyldiges familj'!A1" display="&lt;&lt;&lt;" xr:uid="{00000000-0004-0000-0400-000001000000}"/>
  </hyperlinks>
  <pageMargins left="0.78749999999999998" right="0.78749999999999998" top="0.59027777777777779" bottom="0.3937499999999999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0"/>
  <sheetViews>
    <sheetView showGridLines="0" workbookViewId="0">
      <selection activeCell="E6" sqref="E6"/>
    </sheetView>
  </sheetViews>
  <sheetFormatPr defaultColWidth="11.5703125" defaultRowHeight="15" x14ac:dyDescent="0.2"/>
  <cols>
    <col min="1" max="1" width="2.42578125" style="20" customWidth="1"/>
    <col min="2" max="2" width="7.7109375" style="20" customWidth="1"/>
    <col min="3" max="3" width="14.28515625" style="39" customWidth="1"/>
    <col min="4" max="4" width="2.28515625" style="39" customWidth="1"/>
    <col min="5" max="5" width="11.5703125" style="20"/>
    <col min="6" max="6" width="2" style="20" customWidth="1"/>
    <col min="7" max="11" width="11.5703125" style="20"/>
    <col min="12" max="12" width="36.140625" style="70" customWidth="1"/>
    <col min="13" max="16384" width="11.5703125" style="20"/>
  </cols>
  <sheetData>
    <row r="1" spans="1:14" ht="15.75" x14ac:dyDescent="0.25">
      <c r="A1" s="18" t="s">
        <v>100</v>
      </c>
      <c r="H1"/>
      <c r="I1"/>
      <c r="J1"/>
      <c r="K1"/>
      <c r="L1" s="3"/>
      <c r="M1"/>
      <c r="N1"/>
    </row>
    <row r="2" spans="1:14" ht="9.75" customHeight="1" x14ac:dyDescent="0.2">
      <c r="H2"/>
      <c r="I2"/>
      <c r="J2"/>
      <c r="K2"/>
      <c r="L2" s="23"/>
      <c r="M2"/>
      <c r="N2"/>
    </row>
    <row r="3" spans="1:14" x14ac:dyDescent="0.2">
      <c r="B3" s="19" t="s">
        <v>101</v>
      </c>
    </row>
    <row r="4" spans="1:14" ht="9.75" customHeight="1" x14ac:dyDescent="0.2">
      <c r="L4" s="23"/>
    </row>
    <row r="5" spans="1:14" ht="15.75" x14ac:dyDescent="0.25">
      <c r="C5" s="73" t="s">
        <v>102</v>
      </c>
      <c r="D5" s="73"/>
      <c r="E5" s="18" t="s">
        <v>98</v>
      </c>
      <c r="F5" s="18"/>
    </row>
    <row r="6" spans="1:14" x14ac:dyDescent="0.2">
      <c r="C6" s="39">
        <v>7</v>
      </c>
      <c r="E6" s="74">
        <v>359</v>
      </c>
      <c r="L6" s="3"/>
    </row>
    <row r="7" spans="1:14" x14ac:dyDescent="0.2">
      <c r="C7" s="39">
        <v>13</v>
      </c>
      <c r="E7" s="75">
        <v>418</v>
      </c>
    </row>
    <row r="8" spans="1:14" x14ac:dyDescent="0.2">
      <c r="C8" s="39">
        <v>18</v>
      </c>
      <c r="E8" s="76">
        <v>563</v>
      </c>
      <c r="L8" s="23"/>
    </row>
    <row r="9" spans="1:14" ht="9.75" customHeight="1" x14ac:dyDescent="0.2"/>
    <row r="10" spans="1:14" x14ac:dyDescent="0.2">
      <c r="B10" s="19" t="s">
        <v>103</v>
      </c>
    </row>
    <row r="11" spans="1:14" ht="9.75" customHeight="1" x14ac:dyDescent="0.2"/>
    <row r="12" spans="1:14" ht="15.75" x14ac:dyDescent="0.25">
      <c r="C12" s="73" t="s">
        <v>104</v>
      </c>
      <c r="E12" s="18" t="s">
        <v>98</v>
      </c>
    </row>
    <row r="13" spans="1:14" x14ac:dyDescent="0.2">
      <c r="C13" s="39" t="s">
        <v>105</v>
      </c>
      <c r="E13" s="74">
        <v>720</v>
      </c>
    </row>
    <row r="14" spans="1:14" x14ac:dyDescent="0.2">
      <c r="C14" s="39" t="s">
        <v>106</v>
      </c>
      <c r="E14" s="76">
        <v>606</v>
      </c>
    </row>
    <row r="15" spans="1:14" ht="9.75" customHeight="1" x14ac:dyDescent="0.2"/>
    <row r="16" spans="1:14" x14ac:dyDescent="0.2">
      <c r="B16" s="19" t="s">
        <v>107</v>
      </c>
      <c r="L16" s="23"/>
    </row>
    <row r="17" spans="2:12" ht="15.75" x14ac:dyDescent="0.25">
      <c r="H17" s="18" t="s">
        <v>98</v>
      </c>
    </row>
    <row r="18" spans="2:12" ht="15.75" x14ac:dyDescent="0.25">
      <c r="C18" s="20"/>
      <c r="D18" s="73"/>
      <c r="E18" s="73" t="s">
        <v>108</v>
      </c>
      <c r="F18" s="18"/>
      <c r="H18" s="18" t="s">
        <v>109</v>
      </c>
    </row>
    <row r="19" spans="2:12" ht="15.75" x14ac:dyDescent="0.25">
      <c r="G19" s="18">
        <v>7</v>
      </c>
      <c r="H19" s="18">
        <v>13</v>
      </c>
      <c r="I19" s="18">
        <v>18</v>
      </c>
      <c r="J19" s="18"/>
    </row>
    <row r="20" spans="2:12" x14ac:dyDescent="0.2">
      <c r="C20" s="20"/>
      <c r="E20" s="39">
        <v>7</v>
      </c>
      <c r="F20" s="77">
        <v>1</v>
      </c>
      <c r="G20" s="78">
        <v>0</v>
      </c>
      <c r="H20" s="79">
        <v>0</v>
      </c>
      <c r="I20" s="80">
        <v>0</v>
      </c>
      <c r="J20" s="81"/>
      <c r="L20" s="23"/>
    </row>
    <row r="21" spans="2:12" x14ac:dyDescent="0.2">
      <c r="C21" s="20"/>
      <c r="E21" s="39">
        <v>9</v>
      </c>
      <c r="F21" s="77">
        <v>2</v>
      </c>
      <c r="G21" s="82">
        <v>37</v>
      </c>
      <c r="H21" s="83">
        <v>40.5</v>
      </c>
      <c r="I21" s="84">
        <v>44</v>
      </c>
      <c r="J21" s="81"/>
    </row>
    <row r="22" spans="2:12" x14ac:dyDescent="0.2">
      <c r="C22" s="20"/>
      <c r="E22" s="39">
        <v>12</v>
      </c>
      <c r="F22" s="77">
        <v>3</v>
      </c>
      <c r="G22" s="82">
        <v>50.5</v>
      </c>
      <c r="H22" s="83">
        <v>54.5</v>
      </c>
      <c r="I22" s="84">
        <v>62</v>
      </c>
      <c r="J22" s="81"/>
      <c r="L22" s="23"/>
    </row>
    <row r="23" spans="2:12" x14ac:dyDescent="0.2">
      <c r="C23" s="20"/>
      <c r="E23" s="39">
        <v>15</v>
      </c>
      <c r="F23" s="77">
        <v>4</v>
      </c>
      <c r="G23" s="85">
        <v>66.5</v>
      </c>
      <c r="H23" s="86">
        <v>71</v>
      </c>
      <c r="I23" s="87">
        <v>77</v>
      </c>
      <c r="J23" s="81"/>
    </row>
    <row r="24" spans="2:12" ht="9.75" customHeight="1" x14ac:dyDescent="0.2"/>
    <row r="25" spans="2:12" x14ac:dyDescent="0.2">
      <c r="B25" s="19" t="s">
        <v>110</v>
      </c>
    </row>
    <row r="26" spans="2:12" ht="9.75" customHeight="1" x14ac:dyDescent="0.2"/>
    <row r="27" spans="2:12" ht="15.75" x14ac:dyDescent="0.25">
      <c r="C27" s="73" t="s">
        <v>111</v>
      </c>
      <c r="D27" s="73"/>
      <c r="E27" s="18" t="s">
        <v>33</v>
      </c>
      <c r="F27" s="18"/>
      <c r="G27" s="18" t="s">
        <v>112</v>
      </c>
    </row>
    <row r="28" spans="2:12" x14ac:dyDescent="0.2">
      <c r="C28" s="39">
        <v>1</v>
      </c>
      <c r="E28" s="88">
        <v>0.23</v>
      </c>
      <c r="F28" s="89"/>
      <c r="G28" s="89">
        <f t="shared" ref="G28:G34" si="0">C28*E28</f>
        <v>0.23</v>
      </c>
    </row>
    <row r="29" spans="2:12" x14ac:dyDescent="0.2">
      <c r="C29" s="39">
        <v>2</v>
      </c>
      <c r="E29" s="90">
        <v>0.19</v>
      </c>
      <c r="F29" s="89"/>
      <c r="G29" s="89">
        <f t="shared" si="0"/>
        <v>0.38</v>
      </c>
      <c r="L29" s="23"/>
    </row>
    <row r="30" spans="2:12" x14ac:dyDescent="0.2">
      <c r="C30" s="39">
        <v>3</v>
      </c>
      <c r="E30" s="90">
        <v>0.16</v>
      </c>
      <c r="F30" s="89"/>
      <c r="G30" s="89">
        <f t="shared" si="0"/>
        <v>0.48</v>
      </c>
    </row>
    <row r="31" spans="2:12" x14ac:dyDescent="0.2">
      <c r="C31" s="39">
        <v>4</v>
      </c>
      <c r="E31" s="90">
        <v>0.14000000000000001</v>
      </c>
      <c r="F31" s="89"/>
      <c r="G31" s="89">
        <f t="shared" si="0"/>
        <v>0.56000000000000005</v>
      </c>
      <c r="L31" s="23"/>
    </row>
    <row r="32" spans="2:12" x14ac:dyDescent="0.2">
      <c r="C32" s="39">
        <v>5</v>
      </c>
      <c r="E32" s="90">
        <v>0.12</v>
      </c>
      <c r="F32" s="89"/>
      <c r="G32" s="89">
        <f t="shared" si="0"/>
        <v>0.6</v>
      </c>
    </row>
    <row r="33" spans="2:12" x14ac:dyDescent="0.2">
      <c r="C33" s="39">
        <v>6</v>
      </c>
      <c r="E33" s="90">
        <v>0.11</v>
      </c>
      <c r="F33" s="89"/>
      <c r="G33" s="89">
        <f t="shared" si="0"/>
        <v>0.66</v>
      </c>
    </row>
    <row r="34" spans="2:12" x14ac:dyDescent="0.2">
      <c r="C34" s="39">
        <v>7</v>
      </c>
      <c r="E34" s="91">
        <v>0.1</v>
      </c>
      <c r="F34" s="89"/>
      <c r="G34" s="89">
        <f t="shared" si="0"/>
        <v>0.70000000000000007</v>
      </c>
    </row>
    <row r="35" spans="2:12" ht="9.75" customHeight="1" x14ac:dyDescent="0.2"/>
    <row r="36" spans="2:12" x14ac:dyDescent="0.2">
      <c r="B36" s="19" t="s">
        <v>113</v>
      </c>
    </row>
    <row r="37" spans="2:12" ht="9.75" customHeight="1" x14ac:dyDescent="0.2">
      <c r="L37" s="23"/>
    </row>
    <row r="38" spans="2:12" x14ac:dyDescent="0.2">
      <c r="C38" s="39" t="s">
        <v>114</v>
      </c>
      <c r="E38" s="74">
        <v>10</v>
      </c>
    </row>
    <row r="39" spans="2:12" x14ac:dyDescent="0.2">
      <c r="C39" s="39" t="s">
        <v>115</v>
      </c>
      <c r="E39" s="75">
        <v>40</v>
      </c>
      <c r="L39" s="23"/>
    </row>
    <row r="40" spans="2:12" x14ac:dyDescent="0.2">
      <c r="C40" s="39" t="s">
        <v>116</v>
      </c>
      <c r="E40" s="76">
        <v>20</v>
      </c>
    </row>
    <row r="41" spans="2:12" ht="9.75" customHeight="1" x14ac:dyDescent="0.2"/>
    <row r="42" spans="2:12" x14ac:dyDescent="0.2">
      <c r="B42" s="19" t="s">
        <v>30</v>
      </c>
    </row>
    <row r="43" spans="2:12" x14ac:dyDescent="0.2">
      <c r="B43" s="19"/>
      <c r="C43" s="39" t="s">
        <v>154</v>
      </c>
    </row>
    <row r="44" spans="2:12" x14ac:dyDescent="0.2">
      <c r="C44" s="39" t="s">
        <v>155</v>
      </c>
      <c r="E44" s="42">
        <v>73.3</v>
      </c>
    </row>
    <row r="45" spans="2:12" x14ac:dyDescent="0.2">
      <c r="C45" s="39" t="s">
        <v>156</v>
      </c>
      <c r="E45" s="43">
        <v>26</v>
      </c>
    </row>
    <row r="46" spans="2:12" x14ac:dyDescent="0.2">
      <c r="C46" s="39">
        <v>1</v>
      </c>
      <c r="E46" s="43">
        <v>94.88</v>
      </c>
      <c r="G46" s="92">
        <f>E46</f>
        <v>94.88</v>
      </c>
    </row>
    <row r="47" spans="2:12" x14ac:dyDescent="0.2">
      <c r="C47" s="39">
        <v>2</v>
      </c>
      <c r="E47" s="43">
        <v>104.84</v>
      </c>
      <c r="G47" s="92">
        <f>G46+E47</f>
        <v>199.72</v>
      </c>
    </row>
    <row r="48" spans="2:12" x14ac:dyDescent="0.2">
      <c r="C48" s="39">
        <v>3</v>
      </c>
      <c r="E48" s="43">
        <v>133.79</v>
      </c>
      <c r="G48" s="92">
        <f>G47+E48</f>
        <v>333.51</v>
      </c>
    </row>
    <row r="49" spans="3:7" x14ac:dyDescent="0.2">
      <c r="C49" s="39">
        <v>4</v>
      </c>
      <c r="E49" s="43">
        <v>173.24</v>
      </c>
      <c r="G49" s="92">
        <f>G48+E49</f>
        <v>506.75</v>
      </c>
    </row>
    <row r="50" spans="3:7" x14ac:dyDescent="0.2">
      <c r="C50" s="39">
        <v>5</v>
      </c>
      <c r="E50" s="49">
        <v>192.69</v>
      </c>
      <c r="G50" s="92">
        <f>G49+E50</f>
        <v>699.44</v>
      </c>
    </row>
  </sheetData>
  <sheetProtection sheet="1" objects="1" scenarios="1"/>
  <pageMargins left="0.78749999999999998" right="0.78749999999999998" top="0.78749999999999998" bottom="0.78749999999999998"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34"/>
  <sheetViews>
    <sheetView showGridLines="0" topLeftCell="A22" workbookViewId="0">
      <selection activeCell="B34" sqref="B34"/>
    </sheetView>
  </sheetViews>
  <sheetFormatPr defaultColWidth="11.5703125" defaultRowHeight="12.75" x14ac:dyDescent="0.2"/>
  <cols>
    <col min="1" max="1" width="7.7109375" style="93" customWidth="1"/>
    <col min="2" max="2" width="60.42578125" style="93" customWidth="1"/>
    <col min="3" max="3" width="11.5703125" style="94"/>
    <col min="4" max="16384" width="11.5703125" style="93"/>
  </cols>
  <sheetData>
    <row r="1" spans="2:3" x14ac:dyDescent="0.2">
      <c r="B1" s="95" t="s">
        <v>117</v>
      </c>
      <c r="C1" s="96"/>
    </row>
    <row r="2" spans="2:3" ht="25.5" x14ac:dyDescent="0.2">
      <c r="B2" s="97" t="s">
        <v>118</v>
      </c>
      <c r="C2" s="98">
        <v>39326</v>
      </c>
    </row>
    <row r="3" spans="2:3" ht="75.75" customHeight="1" x14ac:dyDescent="0.2">
      <c r="B3" s="99" t="s">
        <v>119</v>
      </c>
      <c r="C3" s="100">
        <v>39463</v>
      </c>
    </row>
    <row r="4" spans="2:3" ht="63.75" customHeight="1" x14ac:dyDescent="0.2">
      <c r="B4" s="99" t="s">
        <v>120</v>
      </c>
      <c r="C4" s="100">
        <v>39475</v>
      </c>
    </row>
    <row r="5" spans="2:3" ht="25.5" x14ac:dyDescent="0.2">
      <c r="B5" s="99" t="s">
        <v>121</v>
      </c>
      <c r="C5" s="100">
        <v>39484</v>
      </c>
    </row>
    <row r="6" spans="2:3" ht="51" customHeight="1" x14ac:dyDescent="0.2">
      <c r="B6" s="99" t="s">
        <v>122</v>
      </c>
      <c r="C6" s="100">
        <v>39485</v>
      </c>
    </row>
    <row r="7" spans="2:3" x14ac:dyDescent="0.2">
      <c r="B7" s="99" t="s">
        <v>123</v>
      </c>
      <c r="C7" s="100">
        <v>39486</v>
      </c>
    </row>
    <row r="8" spans="2:3" ht="25.5" x14ac:dyDescent="0.2">
      <c r="B8" s="99" t="s">
        <v>124</v>
      </c>
      <c r="C8" s="100">
        <v>39540</v>
      </c>
    </row>
    <row r="9" spans="2:3" ht="25.5" x14ac:dyDescent="0.2">
      <c r="B9" s="99" t="s">
        <v>125</v>
      </c>
      <c r="C9" s="100">
        <v>39583</v>
      </c>
    </row>
    <row r="10" spans="2:3" ht="25.5" x14ac:dyDescent="0.2">
      <c r="B10" s="99" t="s">
        <v>126</v>
      </c>
      <c r="C10" s="100">
        <v>39693</v>
      </c>
    </row>
    <row r="11" spans="2:3" ht="25.5" x14ac:dyDescent="0.2">
      <c r="B11" s="99" t="s">
        <v>127</v>
      </c>
      <c r="C11" s="100">
        <v>404936</v>
      </c>
    </row>
    <row r="12" spans="2:3" ht="38.25" x14ac:dyDescent="0.2">
      <c r="B12" s="101" t="s">
        <v>128</v>
      </c>
      <c r="C12" s="100">
        <v>39786</v>
      </c>
    </row>
    <row r="13" spans="2:3" ht="25.5" x14ac:dyDescent="0.2">
      <c r="B13" s="101" t="s">
        <v>129</v>
      </c>
      <c r="C13" s="100">
        <v>39888</v>
      </c>
    </row>
    <row r="14" spans="2:3" ht="25.5" x14ac:dyDescent="0.2">
      <c r="B14" s="101" t="s">
        <v>130</v>
      </c>
      <c r="C14" s="100">
        <v>39965</v>
      </c>
    </row>
    <row r="15" spans="2:3" ht="25.5" x14ac:dyDescent="0.2">
      <c r="B15" s="101" t="s">
        <v>131</v>
      </c>
      <c r="C15" s="102">
        <v>40539</v>
      </c>
    </row>
    <row r="16" spans="2:3" x14ac:dyDescent="0.2">
      <c r="B16" s="101" t="s">
        <v>132</v>
      </c>
      <c r="C16" s="102">
        <v>40899</v>
      </c>
    </row>
    <row r="17" spans="2:3" x14ac:dyDescent="0.2">
      <c r="B17" s="101" t="s">
        <v>133</v>
      </c>
      <c r="C17" s="102">
        <v>40924</v>
      </c>
    </row>
    <row r="18" spans="2:3" ht="25.5" x14ac:dyDescent="0.2">
      <c r="B18" s="101" t="s">
        <v>134</v>
      </c>
      <c r="C18" s="102">
        <v>40959</v>
      </c>
    </row>
    <row r="19" spans="2:3" ht="25.5" x14ac:dyDescent="0.2">
      <c r="B19" s="101" t="s">
        <v>135</v>
      </c>
      <c r="C19" s="102">
        <v>41290</v>
      </c>
    </row>
    <row r="20" spans="2:3" ht="25.5" x14ac:dyDescent="0.2">
      <c r="B20" s="101" t="s">
        <v>136</v>
      </c>
      <c r="C20" s="102">
        <v>41653</v>
      </c>
    </row>
    <row r="21" spans="2:3" ht="38.25" x14ac:dyDescent="0.2">
      <c r="B21" s="108" t="s">
        <v>137</v>
      </c>
      <c r="C21" s="109">
        <v>42009</v>
      </c>
    </row>
    <row r="22" spans="2:3" ht="25.5" x14ac:dyDescent="0.2">
      <c r="B22" s="101" t="s">
        <v>138</v>
      </c>
      <c r="C22" s="102">
        <v>42032</v>
      </c>
    </row>
    <row r="23" spans="2:3" ht="25.5" x14ac:dyDescent="0.2">
      <c r="B23" s="101" t="s">
        <v>139</v>
      </c>
      <c r="C23" s="102">
        <v>42409</v>
      </c>
    </row>
    <row r="24" spans="2:3" ht="25.5" x14ac:dyDescent="0.2">
      <c r="B24" s="101" t="s">
        <v>140</v>
      </c>
      <c r="C24" s="102">
        <v>42746</v>
      </c>
    </row>
    <row r="25" spans="2:3" ht="25.5" x14ac:dyDescent="0.2">
      <c r="B25" s="101" t="s">
        <v>143</v>
      </c>
      <c r="C25" s="102">
        <v>43111</v>
      </c>
    </row>
    <row r="26" spans="2:3" ht="25.5" x14ac:dyDescent="0.2">
      <c r="B26" s="101" t="s">
        <v>144</v>
      </c>
      <c r="C26" s="101"/>
    </row>
    <row r="27" spans="2:3" ht="25.5" x14ac:dyDescent="0.2">
      <c r="B27" s="101" t="s">
        <v>145</v>
      </c>
      <c r="C27" s="102">
        <v>43488</v>
      </c>
    </row>
    <row r="28" spans="2:3" ht="25.5" x14ac:dyDescent="0.2">
      <c r="B28" s="101" t="s">
        <v>148</v>
      </c>
      <c r="C28" s="102">
        <v>43847</v>
      </c>
    </row>
    <row r="29" spans="2:3" ht="25.5" x14ac:dyDescent="0.2">
      <c r="B29" s="101" t="s">
        <v>147</v>
      </c>
      <c r="C29" s="102">
        <v>44213</v>
      </c>
    </row>
    <row r="30" spans="2:3" ht="25.5" x14ac:dyDescent="0.2">
      <c r="B30" s="101" t="s">
        <v>149</v>
      </c>
      <c r="C30" s="102">
        <v>44586</v>
      </c>
    </row>
    <row r="31" spans="2:3" ht="25.5" x14ac:dyDescent="0.2">
      <c r="B31" s="101" t="s">
        <v>151</v>
      </c>
      <c r="C31" s="102">
        <v>44928</v>
      </c>
    </row>
    <row r="32" spans="2:3" x14ac:dyDescent="0.2">
      <c r="B32" s="101" t="s">
        <v>150</v>
      </c>
      <c r="C32" s="102">
        <v>45224</v>
      </c>
    </row>
    <row r="33" spans="2:3" ht="38.25" x14ac:dyDescent="0.2">
      <c r="B33" s="110" t="s">
        <v>152</v>
      </c>
      <c r="C33" s="102">
        <v>44928</v>
      </c>
    </row>
    <row r="34" spans="2:3" ht="51" x14ac:dyDescent="0.2">
      <c r="B34" s="101" t="s">
        <v>153</v>
      </c>
      <c r="C34" s="102">
        <v>45293</v>
      </c>
    </row>
  </sheetData>
  <pageMargins left="0.59027777777777779" right="0.6694444444444444" top="0.78749999999999998" bottom="0.78749999999999998"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16</vt:i4>
      </vt:variant>
    </vt:vector>
  </HeadingPairs>
  <TitlesOfParts>
    <vt:vector size="23" baseType="lpstr">
      <vt:lpstr>Info</vt:lpstr>
      <vt:lpstr>Sammandrag</vt:lpstr>
      <vt:lpstr>Boendeförälderns familj</vt:lpstr>
      <vt:lpstr>Underhållsskyldiges familj</vt:lpstr>
      <vt:lpstr>Specifikation av boendekostnade</vt:lpstr>
      <vt:lpstr>Grunduppgifter</vt:lpstr>
      <vt:lpstr>Ändringar</vt:lpstr>
      <vt:lpstr>Asumis_osuudet</vt:lpstr>
      <vt:lpstr>Asumismenot</vt:lpstr>
      <vt:lpstr>Elatusvelvollisen_asumismenot</vt:lpstr>
      <vt:lpstr>Elatusvelvollisen_asumismenot_back</vt:lpstr>
      <vt:lpstr>Elatusvelvollisen_tiedot</vt:lpstr>
      <vt:lpstr>Lapsilisat</vt:lpstr>
      <vt:lpstr>Lasten_kustannukset</vt:lpstr>
      <vt:lpstr>Lasten_luonapito</vt:lpstr>
      <vt:lpstr>Lähivanhemman_asumismenot</vt:lpstr>
      <vt:lpstr>Lähivanhemman_asumismenot_back</vt:lpstr>
      <vt:lpstr>Lähivanhemman_tiedot</vt:lpstr>
      <vt:lpstr>Tulosta_laskelma</vt:lpstr>
      <vt:lpstr>Tulosta_vakiot</vt:lpstr>
      <vt:lpstr>'Boendeförälderns familj'!Tulostusalue</vt:lpstr>
      <vt:lpstr>'Specifikation av boendekostnade'!Tulostusalue</vt:lpstr>
      <vt:lpstr>'Underhållsskyldiges familj'!Tulostusalue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 Martin (OA)</dc:creator>
  <cp:lastModifiedBy>Melin Martin (OA)</cp:lastModifiedBy>
  <cp:lastPrinted>2018-02-16T06:28:42Z</cp:lastPrinted>
  <dcterms:created xsi:type="dcterms:W3CDTF">2017-11-05T17:31:59Z</dcterms:created>
  <dcterms:modified xsi:type="dcterms:W3CDTF">2024-01-02T14:57:04Z</dcterms:modified>
</cp:coreProperties>
</file>